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ambrabcn.sharepoint.com/sites/ar_licitacions/Documents compartits/266 2022 Projecte Compra Agregada d'Energia/PLECS DEFINITIUS/"/>
    </mc:Choice>
  </mc:AlternateContent>
  <xr:revisionPtr revIDLastSave="1" documentId="8_{199505C9-557E-4C4D-A803-AB668630951E}" xr6:coauthVersionLast="47" xr6:coauthVersionMax="47" xr10:uidLastSave="{99F4B091-A13E-4906-80A0-BDBF1FF664F7}"/>
  <bookViews>
    <workbookView xWindow="-108" yWindow="-108" windowWidth="23256" windowHeight="12576" tabRatio="675" xr2:uid="{00000000-000D-0000-FFFF-FFFF00000000}"/>
  </bookViews>
  <sheets>
    <sheet name="Lot 1_ELEC AT_1er espec." sheetId="35" r:id="rId1"/>
    <sheet name="Lot 2_ELEC BT_1er espec." sheetId="39" r:id="rId2"/>
    <sheet name="Hoja1" sheetId="40" r:id="rId3"/>
  </sheets>
  <definedNames>
    <definedName name="_xlnm.Print_Area" localSheetId="0">'Lot 1_ELEC AT_1er espec.'!$C$1:$K$1</definedName>
    <definedName name="_xlnm.Print_Area" localSheetId="1">'Lot 2_ELEC BT_1er espec.'!$C$31:$S$71</definedName>
    <definedName name="coeficientk2" localSheetId="0">#REF!</definedName>
    <definedName name="coeficientk2" localSheetId="1">#REF!</definedName>
    <definedName name="coeficientk2">#REF!</definedName>
    <definedName name="coeficientk4" localSheetId="0">#REF!</definedName>
    <definedName name="coeficientk4" localSheetId="1">#REF!</definedName>
    <definedName name="coeficientk4">#REF!</definedName>
    <definedName name="coeficientk5" localSheetId="0">#REF!</definedName>
    <definedName name="coeficientk5" localSheetId="1">#REF!</definedName>
    <definedName name="coeficientk5">#REF!</definedName>
    <definedName name="coefk1" localSheetId="0">#REF!</definedName>
    <definedName name="coefk1" localSheetId="1">#REF!</definedName>
    <definedName name="coefk1">#REF!</definedName>
    <definedName name="coefk3" localSheetId="0">#REF!</definedName>
    <definedName name="coefk3" localSheetId="1">#REF!</definedName>
    <definedName name="coefk3">#REF!</definedName>
    <definedName name="K1_" localSheetId="0">#REF!</definedName>
    <definedName name="K1_" localSheetId="1">#REF!</definedName>
    <definedName name="K1_">#REF!</definedName>
    <definedName name="L1_AM" localSheetId="0">'Lot 1_ELEC AT_1er espec.'!$F$23</definedName>
    <definedName name="L1_AM" localSheetId="1">#REF!</definedName>
    <definedName name="L1_AM">#REF!</definedName>
    <definedName name="L1_ER" localSheetId="0">'Lot 1_ELEC AT_1er espec.'!$G$23</definedName>
    <definedName name="L1_ER" localSheetId="1">#REF!</definedName>
    <definedName name="L1_ER">#REF!</definedName>
    <definedName name="L1_MilloraPunts" localSheetId="0">'Lot 1_ELEC AT_1er espec.'!#REF!</definedName>
    <definedName name="L1_MilloraPunts" localSheetId="1">#REF!</definedName>
    <definedName name="L1_MilloraPunts">#REF!</definedName>
    <definedName name="L1_MillorsPunts" localSheetId="0">'Lot 1_ELEC AT_1er espec.'!#REF!</definedName>
    <definedName name="L1_MillorsPunts" localSheetId="1">#REF!</definedName>
    <definedName name="L1_MillorsPunts">#REF!</definedName>
    <definedName name="L1_Oferta" localSheetId="0">'Lot 1_ELEC AT_1er espec.'!$H$23</definedName>
    <definedName name="L1_Oferta" localSheetId="1">#REF!</definedName>
    <definedName name="L1_Oferta">#REF!</definedName>
    <definedName name="L1_PreuMinim" localSheetId="0">'Lot 1_ELEC AT_1er espec.'!$D$23</definedName>
    <definedName name="L1_PreuMinim" localSheetId="1">#REF!</definedName>
    <definedName name="L1_PreuMinim">#REF!</definedName>
    <definedName name="L1_PreuSortida" localSheetId="0">'Lot 1_ELEC AT_1er espec.'!$C$23</definedName>
    <definedName name="L1_PreuSortida" localSheetId="1">#REF!</definedName>
    <definedName name="L1_PreuSortida">#REF!</definedName>
    <definedName name="L1_PuntsMaxims" localSheetId="0">'Lot 1_ELEC AT_1er espec.'!$I$93</definedName>
    <definedName name="L1_PuntsMaxims" localSheetId="1">#REF!</definedName>
    <definedName name="L1_PuntsMaxims">#REF!</definedName>
    <definedName name="L1_PuntsOferta" localSheetId="0">'Lot 1_ELEC AT_1er espec.'!$J$23</definedName>
    <definedName name="L1_PuntsOferta" localSheetId="1">#REF!</definedName>
    <definedName name="L1_PuntsOferta">#REF!</definedName>
    <definedName name="L2_AM" localSheetId="0">#REF!</definedName>
    <definedName name="L2_AM" localSheetId="1">#REF!</definedName>
    <definedName name="L2_AM">#REF!</definedName>
    <definedName name="L2_ER" localSheetId="0">#REF!</definedName>
    <definedName name="L2_ER" localSheetId="1">#REF!</definedName>
    <definedName name="L2_ER">#REF!</definedName>
    <definedName name="L2_MilloraPunts" localSheetId="0">#REF!</definedName>
    <definedName name="L2_MilloraPunts" localSheetId="1">#REF!</definedName>
    <definedName name="L2_MilloraPunts">#REF!</definedName>
    <definedName name="L2_MillorsPunts" localSheetId="0">#REF!</definedName>
    <definedName name="L2_MillorsPunts" localSheetId="1">#REF!</definedName>
    <definedName name="L2_MillorsPunts">#REF!</definedName>
    <definedName name="L2_Oferta" localSheetId="0">#REF!</definedName>
    <definedName name="L2_Oferta" localSheetId="1">#REF!</definedName>
    <definedName name="L2_Oferta">#REF!</definedName>
    <definedName name="L2_PreuMinim" localSheetId="0">#REF!</definedName>
    <definedName name="L2_PreuMinim" localSheetId="1">#REF!</definedName>
    <definedName name="L2_PreuMinim">#REF!</definedName>
    <definedName name="L2_PreuSortida" localSheetId="0">#REF!</definedName>
    <definedName name="L2_PreuSortida" localSheetId="1">#REF!</definedName>
    <definedName name="L2_PreuSortida">#REF!</definedName>
    <definedName name="L2_PuntsMaxims" localSheetId="0">#REF!</definedName>
    <definedName name="L2_PuntsMaxims" localSheetId="1">#REF!</definedName>
    <definedName name="L2_PuntsMaxims">#REF!</definedName>
    <definedName name="L2_PuntsOferta" localSheetId="0">#REF!</definedName>
    <definedName name="L2_PuntsOferta" localSheetId="1">#REF!</definedName>
    <definedName name="L2_PuntsOfer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9" l="1"/>
  <c r="B3" i="40"/>
  <c r="E8" i="40"/>
  <c r="F27" i="39" l="1"/>
  <c r="J23" i="35" l="1"/>
  <c r="L23" i="35" s="1"/>
  <c r="K34" i="35"/>
  <c r="J34" i="35"/>
  <c r="I34" i="35"/>
  <c r="H34" i="35"/>
  <c r="G34" i="35"/>
  <c r="F34" i="35"/>
  <c r="G44" i="35"/>
  <c r="R34" i="35"/>
  <c r="E94" i="35"/>
  <c r="E95" i="35"/>
  <c r="F51" i="35"/>
  <c r="L47" i="39"/>
  <c r="L46" i="39"/>
  <c r="F44" i="35" l="1"/>
  <c r="L48" i="39"/>
  <c r="F70" i="39" l="1"/>
  <c r="C23" i="35" l="1"/>
  <c r="E75" i="35" l="1"/>
  <c r="E53" i="39"/>
  <c r="D53" i="39"/>
  <c r="E52" i="39"/>
  <c r="D52" i="39"/>
  <c r="C23" i="39"/>
  <c r="L23" i="39" s="1"/>
  <c r="F69" i="39" l="1"/>
  <c r="E58" i="39" l="1"/>
  <c r="K35" i="39"/>
  <c r="K37" i="39" s="1"/>
  <c r="E35" i="39"/>
  <c r="E39" i="39" l="1"/>
  <c r="E37" i="39"/>
  <c r="D71" i="35"/>
  <c r="K44" i="35"/>
  <c r="J44" i="35"/>
  <c r="I44" i="35"/>
  <c r="H44" i="35"/>
  <c r="F45" i="35" s="1"/>
  <c r="E41" i="39" l="1"/>
  <c r="F47" i="35"/>
  <c r="K66" i="35"/>
  <c r="K51" i="35"/>
  <c r="J51" i="35"/>
  <c r="I51" i="35"/>
  <c r="H51" i="35"/>
  <c r="G51" i="35"/>
  <c r="F32" i="35"/>
  <c r="K67" i="35" l="1"/>
  <c r="K71" i="35" l="1"/>
  <c r="F52" i="35"/>
  <c r="F54" i="35" l="1"/>
  <c r="F55" i="35"/>
  <c r="F57" i="35" s="1"/>
  <c r="F27" i="35" s="1"/>
  <c r="F59" i="35" l="1"/>
  <c r="F61" i="35"/>
</calcChain>
</file>

<file path=xl/sharedStrings.xml><?xml version="1.0" encoding="utf-8"?>
<sst xmlns="http://schemas.openxmlformats.org/spreadsheetml/2006/main" count="192" uniqueCount="97">
  <si>
    <t>P1</t>
  </si>
  <si>
    <t>P2</t>
  </si>
  <si>
    <t>P3</t>
  </si>
  <si>
    <t>P4</t>
  </si>
  <si>
    <t>P5</t>
  </si>
  <si>
    <t>P6</t>
  </si>
  <si>
    <t>Total</t>
  </si>
  <si>
    <t>Ap</t>
  </si>
  <si>
    <t>Bp</t>
  </si>
  <si>
    <t>Pag. Capacitat (regulat)</t>
  </si>
  <si>
    <t>Pag. OM i OS (regulat)</t>
  </si>
  <si>
    <t>Mg OMIE</t>
  </si>
  <si>
    <t>TARIFA</t>
  </si>
  <si>
    <t xml:space="preserve">OMIE </t>
  </si>
  <si>
    <t>Restriccions</t>
  </si>
  <si>
    <t>Processos OS</t>
  </si>
  <si>
    <t>Pèrdues</t>
  </si>
  <si>
    <t>1.1</t>
  </si>
  <si>
    <t>Preu_OMIE</t>
  </si>
  <si>
    <t>Preu_OMIP</t>
  </si>
  <si>
    <t>Preu OMIE_període</t>
  </si>
  <si>
    <t>Preu OMIP_període</t>
  </si>
  <si>
    <t>2.2</t>
  </si>
  <si>
    <t>2.1</t>
  </si>
  <si>
    <t>PREU_Ofert</t>
  </si>
  <si>
    <t>Preus en €/MWh</t>
  </si>
  <si>
    <t>6.1TD</t>
  </si>
  <si>
    <t>3.0TD</t>
  </si>
  <si>
    <t>2.0TD</t>
  </si>
  <si>
    <t>POp (Preu ofertat per P, sense Mec.Ajust ni Bonus Social)</t>
  </si>
  <si>
    <t>DADES publicades</t>
  </si>
  <si>
    <t>Dada a introduir al simulador pel licitador, base de cada nova oferta de "Preu_Ofert". Constaran detallats al contracte d'adjudicació.</t>
  </si>
  <si>
    <t>Dada calculada pel simulador</t>
  </si>
  <si>
    <t>Resultat final (PUNTS A VALORAR)</t>
  </si>
  <si>
    <t>Preu Sortida</t>
  </si>
  <si>
    <t>Preu Mínim</t>
  </si>
  <si>
    <t>OMIE</t>
  </si>
  <si>
    <t>3 decimals</t>
  </si>
  <si>
    <t>Preu sortida OMIE</t>
  </si>
  <si>
    <t>Validació OMIE</t>
  </si>
  <si>
    <t>OMIP</t>
  </si>
  <si>
    <t>OMIP, estimació</t>
  </si>
  <si>
    <t>Preu sortida OMIP</t>
  </si>
  <si>
    <t>Validació OMIP</t>
  </si>
  <si>
    <t>Preu_Sublot</t>
  </si>
  <si>
    <t>Preu Sortida Sublot</t>
  </si>
  <si>
    <t>Validació Preu_Sublot</t>
  </si>
  <si>
    <t>Preu_Sortida</t>
  </si>
  <si>
    <t>Validació PREU_Ofert</t>
  </si>
  <si>
    <t xml:space="preserve">Punts PREU_Ofert: </t>
  </si>
  <si>
    <t>Punts pel que fa a Preu de l’oferta que s’està valorant en punts, calculats amb la següent fórmula: </t>
  </si>
  <si>
    <t>PREU_Ofert:</t>
  </si>
  <si>
    <t xml:space="preserve">PM: </t>
  </si>
  <si>
    <t>punts</t>
  </si>
  <si>
    <t>PreuSortida:</t>
  </si>
  <si>
    <t>€/MWh</t>
  </si>
  <si>
    <t xml:space="preserve">PreuMínim:  </t>
  </si>
  <si>
    <t>Annex VII</t>
  </si>
  <si>
    <t>Punts PREU_Ofert</t>
  </si>
  <si>
    <t>PUNTS a valorar</t>
  </si>
  <si>
    <t>PUNTS a valorar = Punts OT + Punts EX + Punts PREU_Ofert</t>
  </si>
  <si>
    <t>Punts OT:</t>
  </si>
  <si>
    <t xml:space="preserve">Punts obtinguts pel licitador en l'Oferta Tècnica presentada en sobre </t>
  </si>
  <si>
    <t>Punts obtinguts pel licitador en l’oferta presentada en sobre pel que fa al Preu de l'Energia Excedentària</t>
  </si>
  <si>
    <t xml:space="preserve">Punts EX: </t>
  </si>
  <si>
    <r>
      <t>Resposta activa de la demanda</t>
    </r>
    <r>
      <rPr>
        <sz val="11"/>
        <color rgb="FF000000"/>
        <rFont val="Garamond"/>
        <family val="1"/>
      </rPr>
      <t xml:space="preserve"> (regulat)</t>
    </r>
  </si>
  <si>
    <t>Impost municipal (regulat)</t>
  </si>
  <si>
    <t>Oferta de preu que s’està valorant, €/MWh</t>
  </si>
  <si>
    <t>Punts màxims del criteri que s’està valorant</t>
  </si>
  <si>
    <t>PreuMínim:</t>
  </si>
  <si>
    <t xml:space="preserve">Es consideren el Mecanisme d'Ajust i la Financiació del Bonus Social com a conceptes regulats que es facturarien com a conceptes diferenciats dels preus/coeficients ofertats mentre estiguin en vigor. </t>
  </si>
  <si>
    <t>Dada que el licitador introduirà a loferta</t>
  </si>
  <si>
    <t>Sublot</t>
  </si>
  <si>
    <t>Lot</t>
  </si>
  <si>
    <t>Lot 2 (BT)</t>
  </si>
  <si>
    <t xml:space="preserve">Interrompibilitat </t>
  </si>
  <si>
    <t>password: cambra</t>
  </si>
  <si>
    <t>COEFICIENTS "Di" (% de consum de cada sublot dins del lot)</t>
  </si>
  <si>
    <t>Sublot 2.1,
tarifa 3.0TD</t>
  </si>
  <si>
    <t>Sublot 2.2,
tarifa 2.0TD</t>
  </si>
  <si>
    <t>CONSUM ANUAL lot (kWh)</t>
  </si>
  <si>
    <t>Validació Preu lot:</t>
  </si>
  <si>
    <t>Sublot 2.1, 
tarifa 3.0TD</t>
  </si>
  <si>
    <t>Sublot 2.2, 
tarifa 2.0TD</t>
  </si>
  <si>
    <t>COEFICIENTS "Dp" (% DE CONSUM DE CADA PERÍODE DINS DEL SUBLOT)</t>
  </si>
  <si>
    <t>lot 1 (AT)</t>
  </si>
  <si>
    <t>COEFICIENTS "Di" (% de consum de cada sublot dins de la lot)</t>
  </si>
  <si>
    <t>Sublot 1.1,
tarifa 6.1TD</t>
  </si>
  <si>
    <t xml:space="preserve">Simulador </t>
  </si>
  <si>
    <t>Resum</t>
  </si>
  <si>
    <t>mg sortida 8,77</t>
  </si>
  <si>
    <t>omie sense volatiliatat</t>
  </si>
  <si>
    <t>max</t>
  </si>
  <si>
    <t>Sublot 1.1 - Tarifa 6.0TD</t>
  </si>
  <si>
    <t>Sublot 2.1 -  Tarifa 3.0TD</t>
  </si>
  <si>
    <t>Sublot 2.2 - Tarifa 2.0TD</t>
  </si>
  <si>
    <t>Coeficients "Si" (%  de punts per la Valoració final dels sublots)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</si>
</sst>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"/>
    <numFmt numFmtId="166" formatCode="0.000"/>
    <numFmt numFmtId="167" formatCode="0.0"/>
    <numFmt numFmtId="168" formatCode="#,##0.0000"/>
    <numFmt numFmtId="169" formatCode="_-* #,##0.00\ [$€]_-;\-* #,##0.00\ [$€]_-;_-* &quot;-&quot;??\ [$€]_-;_-@_-"/>
    <numFmt numFmtId="170" formatCode="0.0&quot;   &quot;"/>
    <numFmt numFmtId="171" formatCode="0.000&quot;        &quot;"/>
    <numFmt numFmtId="172" formatCode="_-* #,##0\ &quot;Pts&quot;_-;\-* #,##0\ &quot;Pts&quot;_-;_-* &quot;-&quot;\ &quot;Pts&quot;_-;_-@_-"/>
    <numFmt numFmtId="173" formatCode="General_)"/>
    <numFmt numFmtId="174" formatCode="0.0\ &quot;Energie&quot;"/>
    <numFmt numFmtId="175" formatCode="dd/mm/yyyy\ h:mm:ss"/>
    <numFmt numFmtId="176" formatCode="0.0000000"/>
    <numFmt numFmtId="177" formatCode="#,##0\ &quot;DM&quot;;[Red]\-#,##0\ &quot;DM&quot;"/>
    <numFmt numFmtId="178" formatCode="#,##0.00\ &quot;DM&quot;;[Red]\-#,##0.00\ &quot;DM&quot;"/>
    <numFmt numFmtId="179" formatCode="0.00000"/>
    <numFmt numFmtId="180" formatCode="0.0000"/>
    <numFmt numFmtId="181" formatCode="0.0%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Frutiger 55 Light"/>
    </font>
    <font>
      <sz val="10"/>
      <name val="MS Sans Serif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name val="Arial MT"/>
    </font>
    <font>
      <u/>
      <sz val="6"/>
      <color indexed="36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0"/>
      <name val="Antique Olv (W1)"/>
    </font>
    <font>
      <b/>
      <i/>
      <sz val="12"/>
      <name val="Arial Black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000000"/>
      <name val="Garamond"/>
      <family val="1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Calibri"/>
      <family val="2"/>
    </font>
    <font>
      <sz val="18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70C0"/>
      <name val="Garamond"/>
      <family val="1"/>
    </font>
    <font>
      <sz val="14"/>
      <color rgb="FF0070C0"/>
      <name val="Garamond"/>
      <family val="1"/>
    </font>
    <font>
      <b/>
      <sz val="11"/>
      <color rgb="FFFF0000"/>
      <name val="Calibri"/>
      <family val="2"/>
      <scheme val="minor"/>
    </font>
    <font>
      <sz val="14"/>
      <name val="Garamond"/>
      <family val="1"/>
    </font>
    <font>
      <sz val="11"/>
      <name val="Garamond"/>
      <family val="1"/>
    </font>
    <font>
      <sz val="12"/>
      <name val="Segoe UI"/>
      <family val="2"/>
    </font>
    <font>
      <sz val="28"/>
      <color rgb="FF00B0F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 tint="-0.149998474074526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00CC66"/>
      </left>
      <right style="thick">
        <color rgb="FF00CC66"/>
      </right>
      <top style="thick">
        <color rgb="FF00CC66"/>
      </top>
      <bottom style="thick">
        <color rgb="FF00CC66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00B050"/>
      </left>
      <right style="medium">
        <color indexed="64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6">
    <xf numFmtId="0" fontId="0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2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2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36" borderId="17" applyNumberFormat="0" applyAlignment="0" applyProtection="0"/>
    <xf numFmtId="0" fontId="15" fillId="36" borderId="17" applyNumberFormat="0" applyAlignment="0" applyProtection="0"/>
    <xf numFmtId="0" fontId="15" fillId="36" borderId="17" applyNumberFormat="0" applyAlignment="0" applyProtection="0"/>
    <xf numFmtId="0" fontId="16" fillId="37" borderId="18" applyNumberFormat="0" applyAlignment="0" applyProtection="0"/>
    <xf numFmtId="0" fontId="16" fillId="37" borderId="18" applyNumberFormat="0" applyAlignment="0" applyProtection="0"/>
    <xf numFmtId="0" fontId="16" fillId="37" borderId="18" applyNumberFormat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168" fontId="18" fillId="38" borderId="9" applyNumberFormat="0" applyFont="0" applyFill="0" applyBorder="0" applyAlignment="0" applyProtection="0">
      <alignment horizontal="center" vertical="center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21" fillId="27" borderId="17" applyNumberFormat="0" applyAlignment="0" applyProtection="0"/>
    <xf numFmtId="0" fontId="21" fillId="27" borderId="17" applyNumberFormat="0" applyAlignment="0" applyProtection="0"/>
    <xf numFmtId="0" fontId="21" fillId="27" borderId="17" applyNumberFormat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173" fontId="2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2" fillId="44" borderId="20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2" fillId="44" borderId="20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2" fillId="44" borderId="20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22" fillId="45" borderId="16" applyFill="0" applyBorder="0"/>
    <xf numFmtId="174" fontId="22" fillId="0" borderId="16" applyFill="0" applyBorder="0">
      <protection locked="0"/>
    </xf>
    <xf numFmtId="9" fontId="22" fillId="0" borderId="0" applyFont="0" applyFill="0" applyBorder="0" applyAlignment="0" applyProtection="0"/>
    <xf numFmtId="0" fontId="29" fillId="36" borderId="21" applyNumberFormat="0" applyAlignment="0" applyProtection="0"/>
    <xf numFmtId="0" fontId="29" fillId="36" borderId="21" applyNumberFormat="0" applyAlignment="0" applyProtection="0"/>
    <xf numFmtId="0" fontId="29" fillId="36" borderId="21" applyNumberFormat="0" applyAlignment="0" applyProtection="0"/>
    <xf numFmtId="0" fontId="22" fillId="44" borderId="0" applyNumberFormat="0" applyFont="0" applyBorder="0" applyAlignment="0" applyProtection="0"/>
    <xf numFmtId="0" fontId="22" fillId="46" borderId="0" applyNumberFormat="0" applyFon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36" borderId="0" applyNumberFormat="0" applyFon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" fontId="30" fillId="0" borderId="0"/>
    <xf numFmtId="167" fontId="22" fillId="0" borderId="0"/>
    <xf numFmtId="167" fontId="22" fillId="0" borderId="0"/>
    <xf numFmtId="2" fontId="22" fillId="0" borderId="0"/>
    <xf numFmtId="1" fontId="22" fillId="0" borderId="0"/>
    <xf numFmtId="2" fontId="22" fillId="0" borderId="0"/>
    <xf numFmtId="2" fontId="22" fillId="0" borderId="0"/>
    <xf numFmtId="167" fontId="22" fillId="0" borderId="0"/>
    <xf numFmtId="167" fontId="22" fillId="0" borderId="0"/>
    <xf numFmtId="175" fontId="22" fillId="0" borderId="0"/>
    <xf numFmtId="0" fontId="31" fillId="0" borderId="1" applyNumberFormat="0" applyFont="0" applyFill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17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26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8" fillId="0" borderId="0" xfId="0" applyFont="1"/>
    <xf numFmtId="166" fontId="10" fillId="5" borderId="5" xfId="0" applyNumberFormat="1" applyFont="1" applyFill="1" applyBorder="1" applyAlignment="1">
      <alignment horizontal="right" vertical="center"/>
    </xf>
    <xf numFmtId="166" fontId="10" fillId="6" borderId="5" xfId="0" applyNumberFormat="1" applyFont="1" applyFill="1" applyBorder="1" applyAlignment="1">
      <alignment horizontal="right" vertical="center"/>
    </xf>
    <xf numFmtId="179" fontId="10" fillId="5" borderId="5" xfId="0" applyNumberFormat="1" applyFont="1" applyFill="1" applyBorder="1" applyAlignment="1">
      <alignment horizontal="right" vertical="center"/>
    </xf>
    <xf numFmtId="10" fontId="10" fillId="6" borderId="5" xfId="1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/>
    <xf numFmtId="0" fontId="48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3" fontId="3" fillId="5" borderId="5" xfId="0" applyNumberFormat="1" applyFont="1" applyFill="1" applyBorder="1"/>
    <xf numFmtId="3" fontId="5" fillId="5" borderId="5" xfId="0" applyNumberFormat="1" applyFont="1" applyFill="1" applyBorder="1"/>
    <xf numFmtId="3" fontId="4" fillId="4" borderId="5" xfId="0" applyNumberFormat="1" applyFont="1" applyFill="1" applyBorder="1"/>
    <xf numFmtId="0" fontId="47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8" fillId="0" borderId="0" xfId="0" applyFont="1"/>
    <xf numFmtId="0" fontId="0" fillId="3" borderId="0" xfId="0" applyFill="1" applyAlignment="1">
      <alignment vertical="top"/>
    </xf>
    <xf numFmtId="0" fontId="0" fillId="51" borderId="13" xfId="0" applyFill="1" applyBorder="1"/>
    <xf numFmtId="0" fontId="0" fillId="51" borderId="3" xfId="0" applyFill="1" applyBorder="1"/>
    <xf numFmtId="0" fontId="0" fillId="51" borderId="9" xfId="0" applyFill="1" applyBorder="1"/>
    <xf numFmtId="0" fontId="0" fillId="51" borderId="10" xfId="0" applyFill="1" applyBorder="1"/>
    <xf numFmtId="0" fontId="0" fillId="5" borderId="0" xfId="0" applyFill="1" applyAlignment="1">
      <alignment vertical="top"/>
    </xf>
    <xf numFmtId="0" fontId="0" fillId="51" borderId="0" xfId="0" applyFill="1"/>
    <xf numFmtId="0" fontId="0" fillId="51" borderId="0" xfId="0" applyFill="1" applyAlignment="1">
      <alignment vertical="top"/>
    </xf>
    <xf numFmtId="0" fontId="0" fillId="51" borderId="11" xfId="0" applyFill="1" applyBorder="1" applyAlignment="1">
      <alignment vertical="top"/>
    </xf>
    <xf numFmtId="0" fontId="0" fillId="48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52" borderId="27" xfId="0" applyFill="1" applyBorder="1" applyAlignment="1">
      <alignment vertical="top"/>
    </xf>
    <xf numFmtId="0" fontId="0" fillId="51" borderId="28" xfId="0" applyFill="1" applyBorder="1" applyAlignment="1">
      <alignment vertical="top"/>
    </xf>
    <xf numFmtId="0" fontId="0" fillId="51" borderId="12" xfId="0" applyFill="1" applyBorder="1"/>
    <xf numFmtId="0" fontId="0" fillId="51" borderId="4" xfId="0" applyFill="1" applyBorder="1"/>
    <xf numFmtId="0" fontId="0" fillId="51" borderId="4" xfId="0" applyFill="1" applyBorder="1" applyAlignment="1">
      <alignment vertical="top"/>
    </xf>
    <xf numFmtId="0" fontId="0" fillId="51" borderId="14" xfId="0" applyFill="1" applyBorder="1" applyAlignment="1">
      <alignment vertical="top"/>
    </xf>
    <xf numFmtId="0" fontId="2" fillId="47" borderId="0" xfId="0" applyFont="1" applyFill="1" applyAlignment="1">
      <alignment horizontal="center"/>
    </xf>
    <xf numFmtId="0" fontId="2" fillId="47" borderId="0" xfId="0" applyFont="1" applyFill="1" applyAlignment="1">
      <alignment horizontal="left"/>
    </xf>
    <xf numFmtId="0" fontId="8" fillId="47" borderId="0" xfId="0" applyFont="1" applyFill="1" applyAlignment="1">
      <alignment horizontal="center"/>
    </xf>
    <xf numFmtId="0" fontId="0" fillId="47" borderId="0" xfId="0" applyFill="1"/>
    <xf numFmtId="0" fontId="11" fillId="0" borderId="0" xfId="0" applyFont="1" applyAlignment="1">
      <alignment horizontal="right"/>
    </xf>
    <xf numFmtId="0" fontId="49" fillId="0" borderId="0" xfId="0" applyFont="1" applyAlignment="1">
      <alignment wrapText="1"/>
    </xf>
    <xf numFmtId="0" fontId="2" fillId="51" borderId="13" xfId="0" applyFont="1" applyFill="1" applyBorder="1" applyAlignment="1">
      <alignment horizontal="center"/>
    </xf>
    <xf numFmtId="0" fontId="2" fillId="51" borderId="3" xfId="0" applyFont="1" applyFill="1" applyBorder="1" applyAlignment="1">
      <alignment horizontal="left"/>
    </xf>
    <xf numFmtId="0" fontId="8" fillId="51" borderId="9" xfId="0" applyFont="1" applyFill="1" applyBorder="1" applyAlignment="1">
      <alignment horizontal="center"/>
    </xf>
    <xf numFmtId="0" fontId="2" fillId="51" borderId="10" xfId="0" applyFont="1" applyFill="1" applyBorder="1" applyAlignment="1">
      <alignment horizontal="center"/>
    </xf>
    <xf numFmtId="0" fontId="2" fillId="51" borderId="0" xfId="0" applyFont="1" applyFill="1" applyAlignment="1">
      <alignment horizontal="left"/>
    </xf>
    <xf numFmtId="0" fontId="2" fillId="51" borderId="11" xfId="0" applyFont="1" applyFill="1" applyBorder="1" applyAlignment="1">
      <alignment horizontal="left"/>
    </xf>
    <xf numFmtId="0" fontId="42" fillId="51" borderId="0" xfId="0" applyFont="1" applyFill="1" applyAlignment="1">
      <alignment horizontal="left"/>
    </xf>
    <xf numFmtId="0" fontId="43" fillId="51" borderId="0" xfId="0" applyFont="1" applyFill="1" applyAlignment="1">
      <alignment vertical="top"/>
    </xf>
    <xf numFmtId="0" fontId="55" fillId="51" borderId="0" xfId="0" applyFont="1" applyFill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9" fillId="51" borderId="0" xfId="0" applyFont="1" applyFill="1" applyAlignment="1">
      <alignment horizontal="right" vertical="center"/>
    </xf>
    <xf numFmtId="0" fontId="0" fillId="51" borderId="4" xfId="0" applyFill="1" applyBorder="1" applyAlignment="1">
      <alignment vertical="center"/>
    </xf>
    <xf numFmtId="0" fontId="9" fillId="51" borderId="4" xfId="0" applyFont="1" applyFill="1" applyBorder="1" applyAlignment="1">
      <alignment horizontal="right" vertical="center"/>
    </xf>
    <xf numFmtId="0" fontId="2" fillId="51" borderId="14" xfId="0" applyFont="1" applyFill="1" applyBorder="1" applyAlignment="1">
      <alignment horizontal="left"/>
    </xf>
    <xf numFmtId="0" fontId="0" fillId="47" borderId="0" xfId="0" applyFill="1" applyAlignment="1">
      <alignment vertical="top"/>
    </xf>
    <xf numFmtId="0" fontId="0" fillId="0" borderId="0" xfId="0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66" fontId="10" fillId="5" borderId="38" xfId="0" applyNumberFormat="1" applyFont="1" applyFill="1" applyBorder="1" applyAlignment="1">
      <alignment horizontal="right" vertical="center"/>
    </xf>
    <xf numFmtId="166" fontId="10" fillId="5" borderId="39" xfId="0" applyNumberFormat="1" applyFont="1" applyFill="1" applyBorder="1" applyAlignment="1">
      <alignment horizontal="right" vertical="center"/>
    </xf>
    <xf numFmtId="2" fontId="0" fillId="0" borderId="0" xfId="0" applyNumberFormat="1"/>
    <xf numFmtId="166" fontId="10" fillId="6" borderId="39" xfId="0" applyNumberFormat="1" applyFont="1" applyFill="1" applyBorder="1" applyAlignment="1">
      <alignment horizontal="right" vertical="center"/>
    </xf>
    <xf numFmtId="179" fontId="10" fillId="5" borderId="39" xfId="0" applyNumberFormat="1" applyFont="1" applyFill="1" applyBorder="1" applyAlignment="1">
      <alignment horizontal="right" vertical="center"/>
    </xf>
    <xf numFmtId="10" fontId="10" fillId="6" borderId="39" xfId="1" applyNumberFormat="1" applyFont="1" applyFill="1" applyBorder="1" applyAlignment="1">
      <alignment horizontal="right" vertical="center"/>
    </xf>
    <xf numFmtId="10" fontId="10" fillId="5" borderId="8" xfId="0" applyNumberFormat="1" applyFont="1" applyFill="1" applyBorder="1" applyAlignment="1">
      <alignment horizontal="right" vertical="center"/>
    </xf>
    <xf numFmtId="10" fontId="10" fillId="5" borderId="37" xfId="0" applyNumberFormat="1" applyFont="1" applyFill="1" applyBorder="1" applyAlignment="1">
      <alignment horizontal="right" vertical="center"/>
    </xf>
    <xf numFmtId="0" fontId="58" fillId="0" borderId="0" xfId="0" applyFont="1"/>
    <xf numFmtId="0" fontId="9" fillId="0" borderId="0" xfId="0" applyFont="1"/>
    <xf numFmtId="0" fontId="11" fillId="0" borderId="0" xfId="0" applyFont="1"/>
    <xf numFmtId="165" fontId="10" fillId="7" borderId="5" xfId="0" applyNumberFormat="1" applyFont="1" applyFill="1" applyBorder="1" applyAlignment="1">
      <alignment vertical="center"/>
    </xf>
    <xf numFmtId="165" fontId="10" fillId="7" borderId="39" xfId="0" applyNumberFormat="1" applyFont="1" applyFill="1" applyBorder="1" applyAlignment="1">
      <alignment vertical="center"/>
    </xf>
    <xf numFmtId="0" fontId="59" fillId="0" borderId="0" xfId="0" applyFont="1"/>
    <xf numFmtId="0" fontId="49" fillId="3" borderId="0" xfId="0" applyFont="1" applyFill="1" applyAlignment="1">
      <alignment vertical="center"/>
    </xf>
    <xf numFmtId="0" fontId="7" fillId="5" borderId="2" xfId="0" applyFont="1" applyFill="1" applyBorder="1" applyAlignment="1">
      <alignment horizontal="left" vertical="center"/>
    </xf>
    <xf numFmtId="0" fontId="7" fillId="5" borderId="42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3" fillId="0" borderId="0" xfId="0" applyFont="1"/>
    <xf numFmtId="0" fontId="63" fillId="0" borderId="0" xfId="0" applyFont="1" applyAlignment="1">
      <alignment vertical="center"/>
    </xf>
    <xf numFmtId="0" fontId="63" fillId="0" borderId="0" xfId="0" applyFont="1" applyAlignment="1">
      <alignment horizontal="left" vertical="center"/>
    </xf>
    <xf numFmtId="0" fontId="38" fillId="0" borderId="12" xfId="0" applyFont="1" applyBorder="1"/>
    <xf numFmtId="0" fontId="64" fillId="0" borderId="0" xfId="0" applyFont="1" applyAlignment="1">
      <alignment horizontal="left" vertical="center"/>
    </xf>
    <xf numFmtId="166" fontId="63" fillId="0" borderId="0" xfId="0" applyNumberFormat="1" applyFont="1"/>
    <xf numFmtId="0" fontId="46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3" fontId="10" fillId="5" borderId="5" xfId="0" applyNumberFormat="1" applyFont="1" applyFill="1" applyBorder="1"/>
    <xf numFmtId="0" fontId="44" fillId="0" borderId="0" xfId="0" applyFont="1"/>
    <xf numFmtId="3" fontId="44" fillId="5" borderId="5" xfId="0" applyNumberFormat="1" applyFont="1" applyFill="1" applyBorder="1"/>
    <xf numFmtId="0" fontId="10" fillId="3" borderId="0" xfId="0" applyFont="1" applyFill="1" applyAlignment="1">
      <alignment vertical="top"/>
    </xf>
    <xf numFmtId="0" fontId="10" fillId="0" borderId="0" xfId="0" applyFont="1"/>
    <xf numFmtId="0" fontId="44" fillId="0" borderId="10" xfId="0" applyFont="1" applyBorder="1" applyAlignment="1">
      <alignment horizontal="left" vertical="center"/>
    </xf>
    <xf numFmtId="0" fontId="3" fillId="0" borderId="11" xfId="0" applyFont="1" applyBorder="1"/>
    <xf numFmtId="0" fontId="3" fillId="0" borderId="10" xfId="0" applyFont="1" applyBorder="1"/>
    <xf numFmtId="0" fontId="4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" fontId="44" fillId="5" borderId="60" xfId="0" applyNumberFormat="1" applyFont="1" applyFill="1" applyBorder="1" applyAlignment="1">
      <alignment horizontal="center"/>
    </xf>
    <xf numFmtId="166" fontId="10" fillId="5" borderId="0" xfId="0" applyNumberFormat="1" applyFont="1" applyFill="1"/>
    <xf numFmtId="0" fontId="68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4" xfId="0" applyFont="1" applyBorder="1"/>
    <xf numFmtId="0" fontId="3" fillId="0" borderId="14" xfId="0" applyFont="1" applyBorder="1"/>
    <xf numFmtId="0" fontId="50" fillId="51" borderId="3" xfId="0" applyFont="1" applyFill="1" applyBorder="1" applyAlignment="1">
      <alignment horizontal="center"/>
    </xf>
    <xf numFmtId="0" fontId="56" fillId="51" borderId="0" xfId="0" applyFont="1" applyFill="1" applyAlignment="1">
      <alignment horizontal="center" vertical="center"/>
    </xf>
    <xf numFmtId="0" fontId="0" fillId="55" borderId="0" xfId="0" applyFill="1"/>
    <xf numFmtId="0" fontId="10" fillId="55" borderId="0" xfId="0" applyFont="1" applyFill="1"/>
    <xf numFmtId="0" fontId="59" fillId="0" borderId="0" xfId="0" applyFont="1" applyAlignment="1">
      <alignment horizontal="right"/>
    </xf>
    <xf numFmtId="0" fontId="6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57" borderId="48" xfId="0" applyFont="1" applyFill="1" applyBorder="1"/>
    <xf numFmtId="0" fontId="70" fillId="0" borderId="0" xfId="0" applyFont="1" applyAlignment="1">
      <alignment horizontal="left"/>
    </xf>
    <xf numFmtId="0" fontId="10" fillId="58" borderId="2" xfId="0" applyFont="1" applyFill="1" applyBorder="1"/>
    <xf numFmtId="0" fontId="10" fillId="55" borderId="52" xfId="0" applyFont="1" applyFill="1" applyBorder="1"/>
    <xf numFmtId="0" fontId="73" fillId="55" borderId="0" xfId="0" applyFont="1" applyFill="1"/>
    <xf numFmtId="0" fontId="73" fillId="0" borderId="0" xfId="0" applyFont="1"/>
    <xf numFmtId="0" fontId="73" fillId="0" borderId="10" xfId="0" applyFont="1" applyBorder="1"/>
    <xf numFmtId="0" fontId="74" fillId="0" borderId="0" xfId="0" applyFont="1" applyAlignment="1">
      <alignment vertical="center"/>
    </xf>
    <xf numFmtId="0" fontId="74" fillId="0" borderId="0" xfId="0" applyFont="1"/>
    <xf numFmtId="0" fontId="74" fillId="0" borderId="11" xfId="0" applyFont="1" applyBorder="1"/>
    <xf numFmtId="0" fontId="72" fillId="0" borderId="0" xfId="0" applyFont="1"/>
    <xf numFmtId="0" fontId="74" fillId="0" borderId="0" xfId="0" applyFont="1" applyAlignment="1">
      <alignment horizontal="left" vertical="center"/>
    </xf>
    <xf numFmtId="0" fontId="72" fillId="0" borderId="4" xfId="0" applyFont="1" applyBorder="1"/>
    <xf numFmtId="0" fontId="72" fillId="0" borderId="14" xfId="0" applyFont="1" applyBorder="1"/>
    <xf numFmtId="0" fontId="46" fillId="0" borderId="5" xfId="0" applyFont="1" applyBorder="1" applyAlignment="1">
      <alignment wrapText="1"/>
    </xf>
    <xf numFmtId="0" fontId="47" fillId="0" borderId="0" xfId="0" applyFont="1"/>
    <xf numFmtId="10" fontId="47" fillId="0" borderId="0" xfId="0" applyNumberFormat="1" applyFont="1"/>
    <xf numFmtId="10" fontId="3" fillId="5" borderId="5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6" fillId="0" borderId="0" xfId="0" applyFont="1"/>
    <xf numFmtId="0" fontId="77" fillId="0" borderId="0" xfId="0" applyFont="1"/>
    <xf numFmtId="0" fontId="5" fillId="2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left"/>
    </xf>
    <xf numFmtId="10" fontId="3" fillId="5" borderId="14" xfId="0" applyNumberFormat="1" applyFont="1" applyFill="1" applyBorder="1" applyAlignment="1">
      <alignment horizontal="center" vertical="center"/>
    </xf>
    <xf numFmtId="10" fontId="10" fillId="5" borderId="5" xfId="1" applyNumberFormat="1" applyFont="1" applyFill="1" applyBorder="1" applyAlignment="1">
      <alignment horizontal="center"/>
    </xf>
    <xf numFmtId="0" fontId="42" fillId="3" borderId="47" xfId="0" applyFont="1" applyFill="1" applyBorder="1" applyAlignment="1">
      <alignment vertical="center"/>
    </xf>
    <xf numFmtId="0" fontId="42" fillId="3" borderId="40" xfId="0" applyFont="1" applyFill="1" applyBorder="1" applyAlignment="1">
      <alignment vertical="center"/>
    </xf>
    <xf numFmtId="0" fontId="42" fillId="3" borderId="51" xfId="0" applyFont="1" applyFill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54" fillId="5" borderId="5" xfId="0" applyFont="1" applyFill="1" applyBorder="1" applyAlignment="1">
      <alignment horizontal="center" vertical="center"/>
    </xf>
    <xf numFmtId="10" fontId="38" fillId="0" borderId="0" xfId="1" applyNumberFormat="1" applyFont="1"/>
    <xf numFmtId="166" fontId="54" fillId="5" borderId="5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10" fontId="10" fillId="5" borderId="5" xfId="1" applyNumberFormat="1" applyFont="1" applyFill="1" applyBorder="1" applyAlignment="1">
      <alignment horizontal="center" vertical="center"/>
    </xf>
    <xf numFmtId="10" fontId="10" fillId="4" borderId="5" xfId="1" applyNumberFormat="1" applyFont="1" applyFill="1" applyBorder="1" applyAlignment="1">
      <alignment horizontal="center" vertical="center"/>
    </xf>
    <xf numFmtId="166" fontId="2" fillId="51" borderId="0" xfId="0" applyNumberFormat="1" applyFont="1" applyFill="1" applyAlignment="1">
      <alignment horizontal="left"/>
    </xf>
    <xf numFmtId="0" fontId="56" fillId="51" borderId="0" xfId="0" applyFont="1" applyFill="1" applyAlignment="1">
      <alignment vertical="center"/>
    </xf>
    <xf numFmtId="166" fontId="78" fillId="59" borderId="5" xfId="0" applyNumberFormat="1" applyFont="1" applyFill="1" applyBorder="1" applyAlignment="1">
      <alignment horizontal="right" vertical="top" wrapText="1"/>
    </xf>
    <xf numFmtId="9" fontId="10" fillId="5" borderId="5" xfId="1" applyFont="1" applyFill="1" applyBorder="1" applyAlignment="1">
      <alignment horizontal="center" vertical="center"/>
    </xf>
    <xf numFmtId="9" fontId="10" fillId="5" borderId="5" xfId="1" applyFont="1" applyFill="1" applyBorder="1" applyAlignment="1">
      <alignment horizontal="center"/>
    </xf>
    <xf numFmtId="0" fontId="49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181" fontId="0" fillId="60" borderId="5" xfId="1" applyNumberFormat="1" applyFont="1" applyFill="1" applyBorder="1" applyAlignment="1">
      <alignment horizontal="center" vertical="center"/>
    </xf>
    <xf numFmtId="0" fontId="44" fillId="0" borderId="7" xfId="0" applyFont="1" applyBorder="1" applyAlignment="1">
      <alignment vertical="center" wrapText="1"/>
    </xf>
    <xf numFmtId="0" fontId="78" fillId="59" borderId="5" xfId="0" applyFont="1" applyFill="1" applyBorder="1" applyAlignment="1">
      <alignment horizontal="right" vertical="top" wrapText="1"/>
    </xf>
    <xf numFmtId="0" fontId="69" fillId="55" borderId="35" xfId="0" applyFont="1" applyFill="1" applyBorder="1" applyAlignment="1">
      <alignment wrapText="1"/>
    </xf>
    <xf numFmtId="0" fontId="69" fillId="57" borderId="39" xfId="0" applyFont="1" applyFill="1" applyBorder="1"/>
    <xf numFmtId="0" fontId="69" fillId="58" borderId="39" xfId="0" applyFont="1" applyFill="1" applyBorder="1"/>
    <xf numFmtId="0" fontId="69" fillId="55" borderId="45" xfId="0" applyFont="1" applyFill="1" applyBorder="1"/>
    <xf numFmtId="166" fontId="10" fillId="5" borderId="7" xfId="0" applyNumberFormat="1" applyFont="1" applyFill="1" applyBorder="1" applyAlignment="1">
      <alignment horizontal="right" vertical="center"/>
    </xf>
    <xf numFmtId="166" fontId="10" fillId="6" borderId="7" xfId="0" applyNumberFormat="1" applyFont="1" applyFill="1" applyBorder="1" applyAlignment="1">
      <alignment horizontal="right" vertical="center"/>
    </xf>
    <xf numFmtId="179" fontId="10" fillId="5" borderId="7" xfId="0" applyNumberFormat="1" applyFont="1" applyFill="1" applyBorder="1" applyAlignment="1">
      <alignment horizontal="right" vertical="center"/>
    </xf>
    <xf numFmtId="10" fontId="10" fillId="6" borderId="7" xfId="1" applyNumberFormat="1" applyFont="1" applyFill="1" applyBorder="1" applyAlignment="1">
      <alignment horizontal="right" vertical="center"/>
    </xf>
    <xf numFmtId="10" fontId="10" fillId="5" borderId="9" xfId="0" applyNumberFormat="1" applyFont="1" applyFill="1" applyBorder="1" applyAlignment="1">
      <alignment horizontal="right" vertical="center"/>
    </xf>
    <xf numFmtId="165" fontId="10" fillId="7" borderId="7" xfId="0" applyNumberFormat="1" applyFont="1" applyFill="1" applyBorder="1" applyAlignment="1">
      <alignment vertical="center"/>
    </xf>
    <xf numFmtId="0" fontId="78" fillId="59" borderId="7" xfId="0" applyFont="1" applyFill="1" applyBorder="1" applyAlignment="1">
      <alignment horizontal="right" vertical="top" wrapText="1"/>
    </xf>
    <xf numFmtId="166" fontId="78" fillId="59" borderId="7" xfId="0" applyNumberFormat="1" applyFont="1" applyFill="1" applyBorder="1" applyAlignment="1">
      <alignment horizontal="right" vertical="top" wrapText="1"/>
    </xf>
    <xf numFmtId="167" fontId="0" fillId="61" borderId="33" xfId="0" applyNumberFormat="1" applyFill="1" applyBorder="1" applyAlignment="1">
      <alignment horizontal="center" vertical="center"/>
    </xf>
    <xf numFmtId="167" fontId="0" fillId="61" borderId="34" xfId="0" applyNumberFormat="1" applyFill="1" applyBorder="1" applyAlignment="1">
      <alignment horizontal="center" vertical="center"/>
    </xf>
    <xf numFmtId="167" fontId="0" fillId="61" borderId="35" xfId="0" applyNumberFormat="1" applyFill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2" fillId="51" borderId="0" xfId="0" applyFont="1" applyFill="1" applyAlignment="1">
      <alignment vertical="top"/>
    </xf>
    <xf numFmtId="0" fontId="79" fillId="50" borderId="0" xfId="0" applyFont="1" applyFill="1" applyAlignment="1">
      <alignment horizontal="center" vertical="center" wrapText="1"/>
    </xf>
    <xf numFmtId="0" fontId="45" fillId="49" borderId="0" xfId="0" applyFont="1" applyFill="1" applyAlignment="1">
      <alignment horizontal="center"/>
    </xf>
    <xf numFmtId="0" fontId="50" fillId="51" borderId="3" xfId="0" applyFont="1" applyFill="1" applyBorder="1" applyAlignment="1">
      <alignment horizontal="center"/>
    </xf>
    <xf numFmtId="0" fontId="51" fillId="51" borderId="3" xfId="0" applyFont="1" applyFill="1" applyBorder="1" applyAlignment="1">
      <alignment horizontal="center"/>
    </xf>
    <xf numFmtId="0" fontId="52" fillId="53" borderId="5" xfId="0" applyFont="1" applyFill="1" applyBorder="1" applyAlignment="1">
      <alignment horizontal="center" vertical="center" wrapText="1"/>
    </xf>
    <xf numFmtId="0" fontId="52" fillId="53" borderId="5" xfId="0" applyFont="1" applyFill="1" applyBorder="1" applyAlignment="1">
      <alignment horizontal="center"/>
    </xf>
    <xf numFmtId="0" fontId="52" fillId="53" borderId="5" xfId="0" applyFont="1" applyFill="1" applyBorder="1" applyAlignment="1">
      <alignment horizontal="center" vertical="center"/>
    </xf>
    <xf numFmtId="0" fontId="52" fillId="53" borderId="8" xfId="0" applyFont="1" applyFill="1" applyBorder="1" applyAlignment="1">
      <alignment horizontal="center" vertical="center"/>
    </xf>
    <xf numFmtId="0" fontId="53" fillId="53" borderId="8" xfId="0" applyFont="1" applyFill="1" applyBorder="1" applyAlignment="1">
      <alignment horizontal="center" vertical="center"/>
    </xf>
    <xf numFmtId="0" fontId="53" fillId="53" borderId="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66" fontId="54" fillId="54" borderId="31" xfId="0" applyNumberFormat="1" applyFont="1" applyFill="1" applyBorder="1" applyAlignment="1">
      <alignment horizontal="center" vertical="center"/>
    </xf>
    <xf numFmtId="166" fontId="54" fillId="54" borderId="32" xfId="0" applyNumberFormat="1" applyFont="1" applyFill="1" applyBorder="1" applyAlignment="1">
      <alignment horizontal="center" vertical="center"/>
    </xf>
    <xf numFmtId="0" fontId="57" fillId="51" borderId="4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/>
    </xf>
    <xf numFmtId="0" fontId="11" fillId="5" borderId="42" xfId="0" applyFont="1" applyFill="1" applyBorder="1" applyAlignment="1">
      <alignment horizontal="left" vertical="center"/>
    </xf>
    <xf numFmtId="166" fontId="9" fillId="5" borderId="2" xfId="0" applyNumberFormat="1" applyFont="1" applyFill="1" applyBorder="1" applyAlignment="1">
      <alignment horizontal="center" vertical="center"/>
    </xf>
    <xf numFmtId="166" fontId="9" fillId="5" borderId="42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left" vertical="center"/>
    </xf>
    <xf numFmtId="0" fontId="10" fillId="8" borderId="42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9" fillId="8" borderId="42" xfId="0" applyFont="1" applyFill="1" applyBorder="1" applyAlignment="1">
      <alignment horizontal="left" vertical="center"/>
    </xf>
    <xf numFmtId="166" fontId="44" fillId="48" borderId="7" xfId="0" applyNumberFormat="1" applyFont="1" applyFill="1" applyBorder="1" applyAlignment="1">
      <alignment horizontal="center" vertical="center"/>
    </xf>
    <xf numFmtId="166" fontId="44" fillId="48" borderId="5" xfId="0" applyNumberFormat="1" applyFont="1" applyFill="1" applyBorder="1" applyAlignment="1">
      <alignment horizontal="center" vertical="center"/>
    </xf>
    <xf numFmtId="166" fontId="44" fillId="48" borderId="39" xfId="0" applyNumberFormat="1" applyFont="1" applyFill="1" applyBorder="1" applyAlignment="1">
      <alignment horizontal="center" vertical="center"/>
    </xf>
    <xf numFmtId="0" fontId="57" fillId="51" borderId="0" xfId="0" applyFont="1" applyFill="1" applyAlignment="1">
      <alignment horizontal="left" vertical="center"/>
    </xf>
    <xf numFmtId="166" fontId="8" fillId="52" borderId="29" xfId="0" applyNumberFormat="1" applyFont="1" applyFill="1" applyBorder="1" applyAlignment="1">
      <alignment horizontal="center" vertical="center"/>
    </xf>
    <xf numFmtId="166" fontId="8" fillId="52" borderId="30" xfId="0" applyNumberFormat="1" applyFont="1" applyFill="1" applyBorder="1" applyAlignment="1">
      <alignment horizontal="center" vertical="center"/>
    </xf>
    <xf numFmtId="166" fontId="8" fillId="54" borderId="7" xfId="0" applyNumberFormat="1" applyFont="1" applyFill="1" applyBorder="1" applyAlignment="1">
      <alignment horizontal="center" vertical="center"/>
    </xf>
    <xf numFmtId="166" fontId="8" fillId="54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42" fillId="3" borderId="36" xfId="0" applyFont="1" applyFill="1" applyBorder="1" applyAlignment="1">
      <alignment horizontal="left" vertical="center"/>
    </xf>
    <xf numFmtId="0" fontId="42" fillId="3" borderId="40" xfId="0" applyFont="1" applyFill="1" applyBorder="1" applyAlignment="1">
      <alignment horizontal="left" vertical="center"/>
    </xf>
    <xf numFmtId="0" fontId="42" fillId="3" borderId="51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72" xfId="0" applyFont="1" applyFill="1" applyBorder="1" applyAlignment="1">
      <alignment horizontal="center" vertical="center"/>
    </xf>
    <xf numFmtId="0" fontId="42" fillId="3" borderId="47" xfId="0" applyFont="1" applyFill="1" applyBorder="1" applyAlignment="1">
      <alignment horizontal="left" vertical="center"/>
    </xf>
    <xf numFmtId="0" fontId="42" fillId="3" borderId="73" xfId="0" applyFont="1" applyFill="1" applyBorder="1" applyAlignment="1">
      <alignment horizontal="left" vertical="center"/>
    </xf>
    <xf numFmtId="0" fontId="9" fillId="8" borderId="65" xfId="0" applyFont="1" applyFill="1" applyBorder="1" applyAlignment="1">
      <alignment horizontal="left" vertical="center"/>
    </xf>
    <xf numFmtId="0" fontId="9" fillId="8" borderId="49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42" xfId="0" applyFont="1" applyFill="1" applyBorder="1" applyAlignment="1">
      <alignment horizontal="left" vertical="center"/>
    </xf>
    <xf numFmtId="166" fontId="9" fillId="7" borderId="7" xfId="0" applyNumberFormat="1" applyFont="1" applyFill="1" applyBorder="1" applyAlignment="1">
      <alignment horizontal="center" vertical="center"/>
    </xf>
    <xf numFmtId="166" fontId="9" fillId="7" borderId="5" xfId="0" applyNumberFormat="1" applyFont="1" applyFill="1" applyBorder="1" applyAlignment="1">
      <alignment horizontal="center" vertical="center"/>
    </xf>
    <xf numFmtId="166" fontId="9" fillId="7" borderId="39" xfId="0" applyNumberFormat="1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left" vertical="center"/>
    </xf>
    <xf numFmtId="0" fontId="7" fillId="7" borderId="49" xfId="0" applyFont="1" applyFill="1" applyBorder="1" applyAlignment="1">
      <alignment horizontal="left" vertical="center"/>
    </xf>
    <xf numFmtId="166" fontId="60" fillId="7" borderId="50" xfId="0" applyNumberFormat="1" applyFont="1" applyFill="1" applyBorder="1" applyAlignment="1">
      <alignment horizontal="center" vertical="center"/>
    </xf>
    <xf numFmtId="166" fontId="60" fillId="7" borderId="48" xfId="0" applyNumberFormat="1" applyFont="1" applyFill="1" applyBorder="1" applyAlignment="1">
      <alignment horizontal="center" vertical="center"/>
    </xf>
    <xf numFmtId="166" fontId="60" fillId="7" borderId="49" xfId="0" applyNumberFormat="1" applyFont="1" applyFill="1" applyBorder="1" applyAlignment="1">
      <alignment horizontal="center" vertical="center"/>
    </xf>
    <xf numFmtId="166" fontId="9" fillId="7" borderId="2" xfId="0" applyNumberFormat="1" applyFont="1" applyFill="1" applyBorder="1" applyAlignment="1">
      <alignment horizontal="center" vertical="center"/>
    </xf>
    <xf numFmtId="166" fontId="9" fillId="7" borderId="42" xfId="0" applyNumberFormat="1" applyFont="1" applyFill="1" applyBorder="1" applyAlignment="1">
      <alignment horizontal="center" vertical="center"/>
    </xf>
    <xf numFmtId="0" fontId="44" fillId="5" borderId="6" xfId="0" applyFont="1" applyFill="1" applyBorder="1" applyAlignment="1">
      <alignment horizontal="left" vertical="center"/>
    </xf>
    <xf numFmtId="0" fontId="44" fillId="5" borderId="42" xfId="0" applyFont="1" applyFill="1" applyBorder="1" applyAlignment="1">
      <alignment horizontal="left" vertical="center"/>
    </xf>
    <xf numFmtId="166" fontId="10" fillId="5" borderId="2" xfId="0" applyNumberFormat="1" applyFont="1" applyFill="1" applyBorder="1" applyAlignment="1">
      <alignment horizontal="center" vertical="center"/>
    </xf>
    <xf numFmtId="166" fontId="10" fillId="5" borderId="42" xfId="0" applyNumberFormat="1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7" fillId="51" borderId="13" xfId="0" applyFont="1" applyFill="1" applyBorder="1" applyAlignment="1">
      <alignment horizontal="center" vertical="center"/>
    </xf>
    <xf numFmtId="0" fontId="67" fillId="51" borderId="3" xfId="0" applyFont="1" applyFill="1" applyBorder="1" applyAlignment="1">
      <alignment horizontal="center" vertical="center"/>
    </xf>
    <xf numFmtId="0" fontId="67" fillId="51" borderId="9" xfId="0" applyFont="1" applyFill="1" applyBorder="1" applyAlignment="1">
      <alignment horizontal="center" vertical="center"/>
    </xf>
    <xf numFmtId="166" fontId="61" fillId="7" borderId="29" xfId="0" applyNumberFormat="1" applyFont="1" applyFill="1" applyBorder="1" applyAlignment="1">
      <alignment horizontal="center" vertical="center"/>
    </xf>
    <xf numFmtId="166" fontId="61" fillId="7" borderId="55" xfId="0" applyNumberFormat="1" applyFont="1" applyFill="1" applyBorder="1" applyAlignment="1">
      <alignment horizontal="center" vertical="center"/>
    </xf>
    <xf numFmtId="166" fontId="61" fillId="7" borderId="30" xfId="0" applyNumberFormat="1" applyFont="1" applyFill="1" applyBorder="1" applyAlignment="1">
      <alignment horizontal="center" vertical="center"/>
    </xf>
    <xf numFmtId="0" fontId="62" fillId="5" borderId="56" xfId="0" applyFont="1" applyFill="1" applyBorder="1" applyAlignment="1">
      <alignment horizontal="center"/>
    </xf>
    <xf numFmtId="0" fontId="62" fillId="5" borderId="57" xfId="0" applyFont="1" applyFill="1" applyBorder="1" applyAlignment="1">
      <alignment horizontal="center"/>
    </xf>
    <xf numFmtId="0" fontId="62" fillId="5" borderId="5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11" fillId="7" borderId="59" xfId="0" applyFont="1" applyFill="1" applyBorder="1" applyAlignment="1">
      <alignment horizontal="center" wrapText="1"/>
    </xf>
    <xf numFmtId="0" fontId="11" fillId="7" borderId="52" xfId="0" applyFont="1" applyFill="1" applyBorder="1" applyAlignment="1">
      <alignment horizontal="center" wrapText="1"/>
    </xf>
    <xf numFmtId="0" fontId="11" fillId="7" borderId="53" xfId="0" applyFont="1" applyFill="1" applyBorder="1" applyAlignment="1">
      <alignment horizontal="center" wrapText="1"/>
    </xf>
    <xf numFmtId="166" fontId="60" fillId="5" borderId="41" xfId="0" applyNumberFormat="1" applyFont="1" applyFill="1" applyBorder="1" applyAlignment="1">
      <alignment horizontal="center" vertical="center"/>
    </xf>
    <xf numFmtId="166" fontId="60" fillId="5" borderId="2" xfId="0" applyNumberFormat="1" applyFont="1" applyFill="1" applyBorder="1" applyAlignment="1">
      <alignment horizontal="center" vertical="center"/>
    </xf>
    <xf numFmtId="166" fontId="60" fillId="5" borderId="42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9" fillId="7" borderId="43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left"/>
    </xf>
    <xf numFmtId="0" fontId="2" fillId="7" borderId="54" xfId="0" applyFont="1" applyFill="1" applyBorder="1" applyAlignment="1">
      <alignment horizontal="left"/>
    </xf>
    <xf numFmtId="0" fontId="11" fillId="3" borderId="74" xfId="0" applyFont="1" applyFill="1" applyBorder="1" applyAlignment="1">
      <alignment horizontal="left" vertical="center"/>
    </xf>
    <xf numFmtId="0" fontId="11" fillId="3" borderId="75" xfId="0" applyFont="1" applyFill="1" applyBorder="1" applyAlignment="1">
      <alignment horizontal="left" vertical="center"/>
    </xf>
    <xf numFmtId="0" fontId="9" fillId="7" borderId="46" xfId="0" applyFont="1" applyFill="1" applyBorder="1" applyAlignment="1">
      <alignment horizontal="center" vertical="center"/>
    </xf>
    <xf numFmtId="0" fontId="52" fillId="53" borderId="8" xfId="0" applyFont="1" applyFill="1" applyBorder="1" applyAlignment="1">
      <alignment horizontal="center" vertical="center" wrapText="1"/>
    </xf>
    <xf numFmtId="0" fontId="52" fillId="53" borderId="26" xfId="0" applyFont="1" applyFill="1" applyBorder="1" applyAlignment="1">
      <alignment horizontal="center" vertical="center" wrapText="1"/>
    </xf>
    <xf numFmtId="166" fontId="8" fillId="54" borderId="61" xfId="0" applyNumberFormat="1" applyFont="1" applyFill="1" applyBorder="1" applyAlignment="1">
      <alignment horizontal="center" vertical="center"/>
    </xf>
    <xf numFmtId="166" fontId="8" fillId="54" borderId="62" xfId="0" applyNumberFormat="1" applyFont="1" applyFill="1" applyBorder="1" applyAlignment="1">
      <alignment horizontal="center" vertical="center"/>
    </xf>
    <xf numFmtId="166" fontId="54" fillId="54" borderId="63" xfId="0" applyNumberFormat="1" applyFont="1" applyFill="1" applyBorder="1" applyAlignment="1">
      <alignment horizontal="center" vertical="center"/>
    </xf>
    <xf numFmtId="166" fontId="54" fillId="54" borderId="64" xfId="0" applyNumberFormat="1" applyFont="1" applyFill="1" applyBorder="1" applyAlignment="1">
      <alignment horizontal="center" vertical="center"/>
    </xf>
    <xf numFmtId="166" fontId="65" fillId="7" borderId="29" xfId="0" applyNumberFormat="1" applyFont="1" applyFill="1" applyBorder="1" applyAlignment="1">
      <alignment horizontal="center"/>
    </xf>
    <xf numFmtId="166" fontId="65" fillId="7" borderId="55" xfId="0" applyNumberFormat="1" applyFont="1" applyFill="1" applyBorder="1" applyAlignment="1">
      <alignment horizontal="center"/>
    </xf>
    <xf numFmtId="166" fontId="65" fillId="7" borderId="30" xfId="0" applyNumberFormat="1" applyFont="1" applyFill="1" applyBorder="1" applyAlignment="1">
      <alignment horizontal="center"/>
    </xf>
    <xf numFmtId="166" fontId="71" fillId="5" borderId="67" xfId="0" applyNumberFormat="1" applyFont="1" applyFill="1" applyBorder="1" applyAlignment="1">
      <alignment horizontal="center"/>
    </xf>
    <xf numFmtId="166" fontId="71" fillId="5" borderId="57" xfId="0" applyNumberFormat="1" applyFont="1" applyFill="1" applyBorder="1" applyAlignment="1">
      <alignment horizontal="center"/>
    </xf>
    <xf numFmtId="166" fontId="71" fillId="5" borderId="58" xfId="0" applyNumberFormat="1" applyFont="1" applyFill="1" applyBorder="1" applyAlignment="1">
      <alignment horizontal="center"/>
    </xf>
    <xf numFmtId="180" fontId="67" fillId="7" borderId="66" xfId="0" applyNumberFormat="1" applyFont="1" applyFill="1" applyBorder="1" applyAlignment="1">
      <alignment horizontal="center"/>
    </xf>
    <xf numFmtId="180" fontId="67" fillId="7" borderId="52" xfId="0" applyNumberFormat="1" applyFont="1" applyFill="1" applyBorder="1" applyAlignment="1">
      <alignment horizontal="center"/>
    </xf>
    <xf numFmtId="180" fontId="67" fillId="7" borderId="53" xfId="0" applyNumberFormat="1" applyFont="1" applyFill="1" applyBorder="1" applyAlignment="1">
      <alignment horizontal="center"/>
    </xf>
    <xf numFmtId="166" fontId="10" fillId="7" borderId="6" xfId="0" applyNumberFormat="1" applyFont="1" applyFill="1" applyBorder="1" applyAlignment="1">
      <alignment horizontal="center" vertical="center" wrapText="1"/>
    </xf>
    <xf numFmtId="166" fontId="10" fillId="7" borderId="2" xfId="0" applyNumberFormat="1" applyFont="1" applyFill="1" applyBorder="1" applyAlignment="1">
      <alignment horizontal="center" vertical="center" wrapText="1"/>
    </xf>
    <xf numFmtId="166" fontId="10" fillId="7" borderId="42" xfId="0" applyNumberFormat="1" applyFont="1" applyFill="1" applyBorder="1" applyAlignment="1">
      <alignment horizontal="center" vertical="center" wrapText="1"/>
    </xf>
    <xf numFmtId="166" fontId="10" fillId="5" borderId="6" xfId="0" applyNumberFormat="1" applyFont="1" applyFill="1" applyBorder="1" applyAlignment="1">
      <alignment horizontal="center" vertical="center" wrapText="1"/>
    </xf>
    <xf numFmtId="166" fontId="10" fillId="5" borderId="2" xfId="0" applyNumberFormat="1" applyFont="1" applyFill="1" applyBorder="1" applyAlignment="1">
      <alignment horizontal="center" vertical="center" wrapText="1"/>
    </xf>
    <xf numFmtId="166" fontId="10" fillId="5" borderId="42" xfId="0" applyNumberFormat="1" applyFont="1" applyFill="1" applyBorder="1" applyAlignment="1">
      <alignment horizontal="center" vertical="center" wrapText="1"/>
    </xf>
    <xf numFmtId="0" fontId="9" fillId="7" borderId="59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9" fillId="7" borderId="53" xfId="0" applyFont="1" applyFill="1" applyBorder="1" applyAlignment="1">
      <alignment horizontal="center" vertical="center" wrapText="1"/>
    </xf>
    <xf numFmtId="10" fontId="10" fillId="5" borderId="6" xfId="0" applyNumberFormat="1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0" fontId="49" fillId="0" borderId="47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166" fontId="10" fillId="5" borderId="38" xfId="0" applyNumberFormat="1" applyFont="1" applyFill="1" applyBorder="1" applyAlignment="1">
      <alignment horizontal="center" vertical="center" wrapText="1"/>
    </xf>
    <xf numFmtId="166" fontId="10" fillId="5" borderId="5" xfId="0" applyNumberFormat="1" applyFont="1" applyFill="1" applyBorder="1" applyAlignment="1">
      <alignment horizontal="center" vertical="center" wrapText="1"/>
    </xf>
    <xf numFmtId="0" fontId="11" fillId="56" borderId="1" xfId="0" applyFont="1" applyFill="1" applyBorder="1" applyAlignment="1">
      <alignment horizontal="center" vertical="center" wrapText="1"/>
    </xf>
    <xf numFmtId="0" fontId="11" fillId="56" borderId="68" xfId="0" applyFont="1" applyFill="1" applyBorder="1" applyAlignment="1">
      <alignment horizontal="center" vertical="center" wrapText="1"/>
    </xf>
    <xf numFmtId="0" fontId="11" fillId="56" borderId="69" xfId="0" applyFont="1" applyFill="1" applyBorder="1" applyAlignment="1">
      <alignment horizontal="center" vertical="center" wrapText="1"/>
    </xf>
    <xf numFmtId="0" fontId="11" fillId="56" borderId="70" xfId="0" applyFont="1" applyFill="1" applyBorder="1" applyAlignment="1">
      <alignment horizontal="center" vertical="center" wrapText="1"/>
    </xf>
    <xf numFmtId="0" fontId="11" fillId="56" borderId="71" xfId="0" applyFont="1" applyFill="1" applyBorder="1" applyAlignment="1">
      <alignment horizontal="center" vertical="center" wrapText="1"/>
    </xf>
    <xf numFmtId="166" fontId="10" fillId="7" borderId="38" xfId="0" applyNumberFormat="1" applyFont="1" applyFill="1" applyBorder="1" applyAlignment="1">
      <alignment horizontal="center" vertical="center" wrapText="1"/>
    </xf>
    <xf numFmtId="166" fontId="10" fillId="7" borderId="5" xfId="0" applyNumberFormat="1" applyFont="1" applyFill="1" applyBorder="1" applyAlignment="1">
      <alignment horizontal="center" vertical="center" wrapText="1"/>
    </xf>
  </cellXfs>
  <cellStyles count="356">
    <cellStyle name="20% - Accent2 3" xfId="2" xr:uid="{00000000-0005-0000-0000-000000000000}"/>
    <cellStyle name="20% - Énfasis1 2" xfId="3" xr:uid="{00000000-0005-0000-0000-000001000000}"/>
    <cellStyle name="20% - Énfasis1 2 2" xfId="4" xr:uid="{00000000-0005-0000-0000-000002000000}"/>
    <cellStyle name="20% - Énfasis1 2 3" xfId="5" xr:uid="{00000000-0005-0000-0000-000003000000}"/>
    <cellStyle name="20% - Énfasis1 3" xfId="6" xr:uid="{00000000-0005-0000-0000-000004000000}"/>
    <cellStyle name="20% - Énfasis1 3 2" xfId="7" xr:uid="{00000000-0005-0000-0000-000005000000}"/>
    <cellStyle name="20% - Énfasis1 3 3" xfId="8" xr:uid="{00000000-0005-0000-0000-000006000000}"/>
    <cellStyle name="20% - Énfasis1 4" xfId="9" xr:uid="{00000000-0005-0000-0000-000007000000}"/>
    <cellStyle name="20% - Énfasis1 4 2" xfId="10" xr:uid="{00000000-0005-0000-0000-000008000000}"/>
    <cellStyle name="20% - Énfasis1 4 3" xfId="11" xr:uid="{00000000-0005-0000-0000-000009000000}"/>
    <cellStyle name="20% - Énfasis1 5" xfId="12" xr:uid="{00000000-0005-0000-0000-00000A000000}"/>
    <cellStyle name="20% - Énfasis1 5 2" xfId="13" xr:uid="{00000000-0005-0000-0000-00000B000000}"/>
    <cellStyle name="20% - Énfasis1 6" xfId="14" xr:uid="{00000000-0005-0000-0000-00000C000000}"/>
    <cellStyle name="20% - Énfasis2 2" xfId="15" xr:uid="{00000000-0005-0000-0000-00000D000000}"/>
    <cellStyle name="20% - Énfasis2 2 2" xfId="16" xr:uid="{00000000-0005-0000-0000-00000E000000}"/>
    <cellStyle name="20% - Énfasis2 2 3" xfId="17" xr:uid="{00000000-0005-0000-0000-00000F000000}"/>
    <cellStyle name="20% - Énfasis2 3" xfId="18" xr:uid="{00000000-0005-0000-0000-000010000000}"/>
    <cellStyle name="20% - Énfasis2 3 2" xfId="19" xr:uid="{00000000-0005-0000-0000-000011000000}"/>
    <cellStyle name="20% - Énfasis2 3 3" xfId="20" xr:uid="{00000000-0005-0000-0000-000012000000}"/>
    <cellStyle name="20% - Énfasis2 4" xfId="21" xr:uid="{00000000-0005-0000-0000-000013000000}"/>
    <cellStyle name="20% - Énfasis2 4 2" xfId="22" xr:uid="{00000000-0005-0000-0000-000014000000}"/>
    <cellStyle name="20% - Énfasis2 4 3" xfId="23" xr:uid="{00000000-0005-0000-0000-000015000000}"/>
    <cellStyle name="20% - Énfasis2 5" xfId="24" xr:uid="{00000000-0005-0000-0000-000016000000}"/>
    <cellStyle name="20% - Énfasis2 5 2" xfId="25" xr:uid="{00000000-0005-0000-0000-000017000000}"/>
    <cellStyle name="20% - Énfasis2 6" xfId="26" xr:uid="{00000000-0005-0000-0000-000018000000}"/>
    <cellStyle name="20% - Énfasis3 2" xfId="27" xr:uid="{00000000-0005-0000-0000-000019000000}"/>
    <cellStyle name="20% - Énfasis3 2 2" xfId="28" xr:uid="{00000000-0005-0000-0000-00001A000000}"/>
    <cellStyle name="20% - Énfasis3 2 3" xfId="29" xr:uid="{00000000-0005-0000-0000-00001B000000}"/>
    <cellStyle name="20% - Énfasis3 3" xfId="30" xr:uid="{00000000-0005-0000-0000-00001C000000}"/>
    <cellStyle name="20% - Énfasis3 3 2" xfId="31" xr:uid="{00000000-0005-0000-0000-00001D000000}"/>
    <cellStyle name="20% - Énfasis3 3 3" xfId="32" xr:uid="{00000000-0005-0000-0000-00001E000000}"/>
    <cellStyle name="20% - Énfasis3 4" xfId="33" xr:uid="{00000000-0005-0000-0000-00001F000000}"/>
    <cellStyle name="20% - Énfasis3 4 2" xfId="34" xr:uid="{00000000-0005-0000-0000-000020000000}"/>
    <cellStyle name="20% - Énfasis3 4 3" xfId="35" xr:uid="{00000000-0005-0000-0000-000021000000}"/>
    <cellStyle name="20% - Énfasis3 5" xfId="36" xr:uid="{00000000-0005-0000-0000-000022000000}"/>
    <cellStyle name="20% - Énfasis3 5 2" xfId="37" xr:uid="{00000000-0005-0000-0000-000023000000}"/>
    <cellStyle name="20% - Énfasis3 6" xfId="38" xr:uid="{00000000-0005-0000-0000-000024000000}"/>
    <cellStyle name="20% - Énfasis4 2" xfId="39" xr:uid="{00000000-0005-0000-0000-000025000000}"/>
    <cellStyle name="20% - Énfasis4 2 2" xfId="40" xr:uid="{00000000-0005-0000-0000-000026000000}"/>
    <cellStyle name="20% - Énfasis4 2 3" xfId="41" xr:uid="{00000000-0005-0000-0000-000027000000}"/>
    <cellStyle name="20% - Énfasis4 3" xfId="42" xr:uid="{00000000-0005-0000-0000-000028000000}"/>
    <cellStyle name="20% - Énfasis4 3 2" xfId="43" xr:uid="{00000000-0005-0000-0000-000029000000}"/>
    <cellStyle name="20% - Énfasis4 3 3" xfId="44" xr:uid="{00000000-0005-0000-0000-00002A000000}"/>
    <cellStyle name="20% - Énfasis4 4" xfId="45" xr:uid="{00000000-0005-0000-0000-00002B000000}"/>
    <cellStyle name="20% - Énfasis4 4 2" xfId="46" xr:uid="{00000000-0005-0000-0000-00002C000000}"/>
    <cellStyle name="20% - Énfasis4 4 3" xfId="47" xr:uid="{00000000-0005-0000-0000-00002D000000}"/>
    <cellStyle name="20% - Énfasis4 5" xfId="48" xr:uid="{00000000-0005-0000-0000-00002E000000}"/>
    <cellStyle name="20% - Énfasis4 5 2" xfId="49" xr:uid="{00000000-0005-0000-0000-00002F000000}"/>
    <cellStyle name="20% - Énfasis4 6" xfId="50" xr:uid="{00000000-0005-0000-0000-000030000000}"/>
    <cellStyle name="20% - Énfasis5 2" xfId="51" xr:uid="{00000000-0005-0000-0000-000031000000}"/>
    <cellStyle name="20% - Énfasis5 2 2" xfId="52" xr:uid="{00000000-0005-0000-0000-000032000000}"/>
    <cellStyle name="20% - Énfasis5 2 3" xfId="53" xr:uid="{00000000-0005-0000-0000-000033000000}"/>
    <cellStyle name="20% - Énfasis5 3" xfId="54" xr:uid="{00000000-0005-0000-0000-000034000000}"/>
    <cellStyle name="20% - Énfasis5 3 2" xfId="55" xr:uid="{00000000-0005-0000-0000-000035000000}"/>
    <cellStyle name="20% - Énfasis5 3 3" xfId="56" xr:uid="{00000000-0005-0000-0000-000036000000}"/>
    <cellStyle name="20% - Énfasis5 4" xfId="57" xr:uid="{00000000-0005-0000-0000-000037000000}"/>
    <cellStyle name="20% - Énfasis5 4 2" xfId="58" xr:uid="{00000000-0005-0000-0000-000038000000}"/>
    <cellStyle name="20% - Énfasis5 4 3" xfId="59" xr:uid="{00000000-0005-0000-0000-000039000000}"/>
    <cellStyle name="20% - Énfasis5 5" xfId="60" xr:uid="{00000000-0005-0000-0000-00003A000000}"/>
    <cellStyle name="20% - Énfasis5 5 2" xfId="61" xr:uid="{00000000-0005-0000-0000-00003B000000}"/>
    <cellStyle name="20% - Énfasis5 6" xfId="62" xr:uid="{00000000-0005-0000-0000-00003C000000}"/>
    <cellStyle name="20% - Énfasis6 2" xfId="63" xr:uid="{00000000-0005-0000-0000-00003D000000}"/>
    <cellStyle name="20% - Énfasis6 2 2" xfId="64" xr:uid="{00000000-0005-0000-0000-00003E000000}"/>
    <cellStyle name="20% - Énfasis6 2 3" xfId="65" xr:uid="{00000000-0005-0000-0000-00003F000000}"/>
    <cellStyle name="20% - Énfasis6 3" xfId="66" xr:uid="{00000000-0005-0000-0000-000040000000}"/>
    <cellStyle name="20% - Énfasis6 3 2" xfId="67" xr:uid="{00000000-0005-0000-0000-000041000000}"/>
    <cellStyle name="20% - Énfasis6 3 3" xfId="68" xr:uid="{00000000-0005-0000-0000-000042000000}"/>
    <cellStyle name="20% - Énfasis6 4" xfId="69" xr:uid="{00000000-0005-0000-0000-000043000000}"/>
    <cellStyle name="20% - Énfasis6 4 2" xfId="70" xr:uid="{00000000-0005-0000-0000-000044000000}"/>
    <cellStyle name="20% - Énfasis6 4 3" xfId="71" xr:uid="{00000000-0005-0000-0000-000045000000}"/>
    <cellStyle name="20% - Énfasis6 5" xfId="72" xr:uid="{00000000-0005-0000-0000-000046000000}"/>
    <cellStyle name="20% - Énfasis6 5 2" xfId="73" xr:uid="{00000000-0005-0000-0000-000047000000}"/>
    <cellStyle name="20% - Énfasis6 6" xfId="74" xr:uid="{00000000-0005-0000-0000-000048000000}"/>
    <cellStyle name="40% - Énfasis1 2" xfId="75" xr:uid="{00000000-0005-0000-0000-000049000000}"/>
    <cellStyle name="40% - Énfasis1 2 2" xfId="76" xr:uid="{00000000-0005-0000-0000-00004A000000}"/>
    <cellStyle name="40% - Énfasis1 2 3" xfId="77" xr:uid="{00000000-0005-0000-0000-00004B000000}"/>
    <cellStyle name="40% - Énfasis1 3" xfId="78" xr:uid="{00000000-0005-0000-0000-00004C000000}"/>
    <cellStyle name="40% - Énfasis1 3 2" xfId="79" xr:uid="{00000000-0005-0000-0000-00004D000000}"/>
    <cellStyle name="40% - Énfasis1 3 3" xfId="80" xr:uid="{00000000-0005-0000-0000-00004E000000}"/>
    <cellStyle name="40% - Énfasis1 4" xfId="81" xr:uid="{00000000-0005-0000-0000-00004F000000}"/>
    <cellStyle name="40% - Énfasis1 4 2" xfId="82" xr:uid="{00000000-0005-0000-0000-000050000000}"/>
    <cellStyle name="40% - Énfasis1 4 3" xfId="83" xr:uid="{00000000-0005-0000-0000-000051000000}"/>
    <cellStyle name="40% - Énfasis1 5" xfId="84" xr:uid="{00000000-0005-0000-0000-000052000000}"/>
    <cellStyle name="40% - Énfasis1 5 2" xfId="85" xr:uid="{00000000-0005-0000-0000-000053000000}"/>
    <cellStyle name="40% - Énfasis1 6" xfId="86" xr:uid="{00000000-0005-0000-0000-000054000000}"/>
    <cellStyle name="40% - Énfasis2 2" xfId="87" xr:uid="{00000000-0005-0000-0000-000055000000}"/>
    <cellStyle name="40% - Énfasis2 2 2" xfId="88" xr:uid="{00000000-0005-0000-0000-000056000000}"/>
    <cellStyle name="40% - Énfasis2 2 3" xfId="89" xr:uid="{00000000-0005-0000-0000-000057000000}"/>
    <cellStyle name="40% - Énfasis2 3" xfId="90" xr:uid="{00000000-0005-0000-0000-000058000000}"/>
    <cellStyle name="40% - Énfasis2 3 2" xfId="91" xr:uid="{00000000-0005-0000-0000-000059000000}"/>
    <cellStyle name="40% - Énfasis2 3 3" xfId="92" xr:uid="{00000000-0005-0000-0000-00005A000000}"/>
    <cellStyle name="40% - Énfasis2 4" xfId="93" xr:uid="{00000000-0005-0000-0000-00005B000000}"/>
    <cellStyle name="40% - Énfasis2 4 2" xfId="94" xr:uid="{00000000-0005-0000-0000-00005C000000}"/>
    <cellStyle name="40% - Énfasis2 4 3" xfId="95" xr:uid="{00000000-0005-0000-0000-00005D000000}"/>
    <cellStyle name="40% - Énfasis2 5" xfId="96" xr:uid="{00000000-0005-0000-0000-00005E000000}"/>
    <cellStyle name="40% - Énfasis2 5 2" xfId="97" xr:uid="{00000000-0005-0000-0000-00005F000000}"/>
    <cellStyle name="40% - Énfasis2 6" xfId="98" xr:uid="{00000000-0005-0000-0000-000060000000}"/>
    <cellStyle name="40% - Énfasis3 2" xfId="99" xr:uid="{00000000-0005-0000-0000-000061000000}"/>
    <cellStyle name="40% - Énfasis3 2 2" xfId="100" xr:uid="{00000000-0005-0000-0000-000062000000}"/>
    <cellStyle name="40% - Énfasis3 2 3" xfId="101" xr:uid="{00000000-0005-0000-0000-000063000000}"/>
    <cellStyle name="40% - Énfasis3 3" xfId="102" xr:uid="{00000000-0005-0000-0000-000064000000}"/>
    <cellStyle name="40% - Énfasis3 3 2" xfId="103" xr:uid="{00000000-0005-0000-0000-000065000000}"/>
    <cellStyle name="40% - Énfasis3 3 3" xfId="104" xr:uid="{00000000-0005-0000-0000-000066000000}"/>
    <cellStyle name="40% - Énfasis3 4" xfId="105" xr:uid="{00000000-0005-0000-0000-000067000000}"/>
    <cellStyle name="40% - Énfasis3 4 2" xfId="106" xr:uid="{00000000-0005-0000-0000-000068000000}"/>
    <cellStyle name="40% - Énfasis3 4 3" xfId="107" xr:uid="{00000000-0005-0000-0000-000069000000}"/>
    <cellStyle name="40% - Énfasis3 5" xfId="108" xr:uid="{00000000-0005-0000-0000-00006A000000}"/>
    <cellStyle name="40% - Énfasis3 5 2" xfId="109" xr:uid="{00000000-0005-0000-0000-00006B000000}"/>
    <cellStyle name="40% - Énfasis3 6" xfId="110" xr:uid="{00000000-0005-0000-0000-00006C000000}"/>
    <cellStyle name="40% - Énfasis4 2" xfId="111" xr:uid="{00000000-0005-0000-0000-00006D000000}"/>
    <cellStyle name="40% - Énfasis4 2 2" xfId="112" xr:uid="{00000000-0005-0000-0000-00006E000000}"/>
    <cellStyle name="40% - Énfasis4 2 3" xfId="113" xr:uid="{00000000-0005-0000-0000-00006F000000}"/>
    <cellStyle name="40% - Énfasis4 3" xfId="114" xr:uid="{00000000-0005-0000-0000-000070000000}"/>
    <cellStyle name="40% - Énfasis4 3 2" xfId="115" xr:uid="{00000000-0005-0000-0000-000071000000}"/>
    <cellStyle name="40% - Énfasis4 3 3" xfId="116" xr:uid="{00000000-0005-0000-0000-000072000000}"/>
    <cellStyle name="40% - Énfasis4 4" xfId="117" xr:uid="{00000000-0005-0000-0000-000073000000}"/>
    <cellStyle name="40% - Énfasis4 4 2" xfId="118" xr:uid="{00000000-0005-0000-0000-000074000000}"/>
    <cellStyle name="40% - Énfasis4 4 3" xfId="119" xr:uid="{00000000-0005-0000-0000-000075000000}"/>
    <cellStyle name="40% - Énfasis4 5" xfId="120" xr:uid="{00000000-0005-0000-0000-000076000000}"/>
    <cellStyle name="40% - Énfasis4 5 2" xfId="121" xr:uid="{00000000-0005-0000-0000-000077000000}"/>
    <cellStyle name="40% - Énfasis4 6" xfId="122" xr:uid="{00000000-0005-0000-0000-000078000000}"/>
    <cellStyle name="40% - Énfasis5 2" xfId="123" xr:uid="{00000000-0005-0000-0000-000079000000}"/>
    <cellStyle name="40% - Énfasis5 2 2" xfId="124" xr:uid="{00000000-0005-0000-0000-00007A000000}"/>
    <cellStyle name="40% - Énfasis5 2 3" xfId="125" xr:uid="{00000000-0005-0000-0000-00007B000000}"/>
    <cellStyle name="40% - Énfasis5 3" xfId="126" xr:uid="{00000000-0005-0000-0000-00007C000000}"/>
    <cellStyle name="40% - Énfasis5 3 2" xfId="127" xr:uid="{00000000-0005-0000-0000-00007D000000}"/>
    <cellStyle name="40% - Énfasis5 3 3" xfId="128" xr:uid="{00000000-0005-0000-0000-00007E000000}"/>
    <cellStyle name="40% - Énfasis5 4" xfId="129" xr:uid="{00000000-0005-0000-0000-00007F000000}"/>
    <cellStyle name="40% - Énfasis5 4 2" xfId="130" xr:uid="{00000000-0005-0000-0000-000080000000}"/>
    <cellStyle name="40% - Énfasis5 4 3" xfId="131" xr:uid="{00000000-0005-0000-0000-000081000000}"/>
    <cellStyle name="40% - Énfasis5 5" xfId="132" xr:uid="{00000000-0005-0000-0000-000082000000}"/>
    <cellStyle name="40% - Énfasis5 5 2" xfId="133" xr:uid="{00000000-0005-0000-0000-000083000000}"/>
    <cellStyle name="40% - Énfasis5 6" xfId="134" xr:uid="{00000000-0005-0000-0000-000084000000}"/>
    <cellStyle name="40% - Énfasis6 2" xfId="135" xr:uid="{00000000-0005-0000-0000-000085000000}"/>
    <cellStyle name="40% - Énfasis6 2 2" xfId="136" xr:uid="{00000000-0005-0000-0000-000086000000}"/>
    <cellStyle name="40% - Énfasis6 2 3" xfId="137" xr:uid="{00000000-0005-0000-0000-000087000000}"/>
    <cellStyle name="40% - Énfasis6 3" xfId="138" xr:uid="{00000000-0005-0000-0000-000088000000}"/>
    <cellStyle name="40% - Énfasis6 3 2" xfId="139" xr:uid="{00000000-0005-0000-0000-000089000000}"/>
    <cellStyle name="40% - Énfasis6 3 3" xfId="140" xr:uid="{00000000-0005-0000-0000-00008A000000}"/>
    <cellStyle name="40% - Énfasis6 4" xfId="141" xr:uid="{00000000-0005-0000-0000-00008B000000}"/>
    <cellStyle name="40% - Énfasis6 4 2" xfId="142" xr:uid="{00000000-0005-0000-0000-00008C000000}"/>
    <cellStyle name="40% - Énfasis6 4 3" xfId="143" xr:uid="{00000000-0005-0000-0000-00008D000000}"/>
    <cellStyle name="40% - Énfasis6 5" xfId="144" xr:uid="{00000000-0005-0000-0000-00008E000000}"/>
    <cellStyle name="40% - Énfasis6 5 2" xfId="145" xr:uid="{00000000-0005-0000-0000-00008F000000}"/>
    <cellStyle name="40% - Énfasis6 6" xfId="146" xr:uid="{00000000-0005-0000-0000-000090000000}"/>
    <cellStyle name="60% - Énfasis1 2" xfId="147" xr:uid="{00000000-0005-0000-0000-000091000000}"/>
    <cellStyle name="60% - Énfasis1 3" xfId="148" xr:uid="{00000000-0005-0000-0000-000092000000}"/>
    <cellStyle name="60% - Énfasis1 4" xfId="149" xr:uid="{00000000-0005-0000-0000-000093000000}"/>
    <cellStyle name="60% - Énfasis2 2" xfId="150" xr:uid="{00000000-0005-0000-0000-000094000000}"/>
    <cellStyle name="60% - Énfasis2 3" xfId="151" xr:uid="{00000000-0005-0000-0000-000095000000}"/>
    <cellStyle name="60% - Énfasis2 4" xfId="152" xr:uid="{00000000-0005-0000-0000-000096000000}"/>
    <cellStyle name="60% - Énfasis3 2" xfId="153" xr:uid="{00000000-0005-0000-0000-000097000000}"/>
    <cellStyle name="60% - Énfasis3 3" xfId="154" xr:uid="{00000000-0005-0000-0000-000098000000}"/>
    <cellStyle name="60% - Énfasis3 4" xfId="155" xr:uid="{00000000-0005-0000-0000-000099000000}"/>
    <cellStyle name="60% - Énfasis4 2" xfId="156" xr:uid="{00000000-0005-0000-0000-00009A000000}"/>
    <cellStyle name="60% - Énfasis4 3" xfId="157" xr:uid="{00000000-0005-0000-0000-00009B000000}"/>
    <cellStyle name="60% - Énfasis4 4" xfId="158" xr:uid="{00000000-0005-0000-0000-00009C000000}"/>
    <cellStyle name="60% - Énfasis5 2" xfId="159" xr:uid="{00000000-0005-0000-0000-00009D000000}"/>
    <cellStyle name="60% - Énfasis5 3" xfId="160" xr:uid="{00000000-0005-0000-0000-00009E000000}"/>
    <cellStyle name="60% - Énfasis5 4" xfId="161" xr:uid="{00000000-0005-0000-0000-00009F000000}"/>
    <cellStyle name="60% - Énfasis6 2" xfId="162" xr:uid="{00000000-0005-0000-0000-0000A0000000}"/>
    <cellStyle name="60% - Énfasis6 3" xfId="163" xr:uid="{00000000-0005-0000-0000-0000A1000000}"/>
    <cellStyle name="60% - Énfasis6 4" xfId="164" xr:uid="{00000000-0005-0000-0000-0000A2000000}"/>
    <cellStyle name="Buena 2" xfId="165" xr:uid="{00000000-0005-0000-0000-0000A3000000}"/>
    <cellStyle name="Buena 3" xfId="166" xr:uid="{00000000-0005-0000-0000-0000A4000000}"/>
    <cellStyle name="Buena 4" xfId="167" xr:uid="{00000000-0005-0000-0000-0000A5000000}"/>
    <cellStyle name="Cálculo 2" xfId="168" xr:uid="{00000000-0005-0000-0000-0000A6000000}"/>
    <cellStyle name="Cálculo 3" xfId="169" xr:uid="{00000000-0005-0000-0000-0000A7000000}"/>
    <cellStyle name="Cálculo 4" xfId="170" xr:uid="{00000000-0005-0000-0000-0000A8000000}"/>
    <cellStyle name="Celda de comprobación 2" xfId="171" xr:uid="{00000000-0005-0000-0000-0000A9000000}"/>
    <cellStyle name="Celda de comprobación 3" xfId="172" xr:uid="{00000000-0005-0000-0000-0000AA000000}"/>
    <cellStyle name="Celda de comprobación 4" xfId="173" xr:uid="{00000000-0005-0000-0000-0000AB000000}"/>
    <cellStyle name="Celda vinculada 2" xfId="174" xr:uid="{00000000-0005-0000-0000-0000AC000000}"/>
    <cellStyle name="Celda vinculada 3" xfId="175" xr:uid="{00000000-0005-0000-0000-0000AD000000}"/>
    <cellStyle name="Celda vinculada 4" xfId="176" xr:uid="{00000000-0005-0000-0000-0000AE000000}"/>
    <cellStyle name="CodeÜbernahme" xfId="177" xr:uid="{00000000-0005-0000-0000-0000AF000000}"/>
    <cellStyle name="Dezimal [0]_2002_06_V2_Rückvpa Juni" xfId="178" xr:uid="{00000000-0005-0000-0000-0000B0000000}"/>
    <cellStyle name="Dezimal_2002_06_V2_Rückvpa Juni" xfId="179" xr:uid="{00000000-0005-0000-0000-0000B1000000}"/>
    <cellStyle name="Encabezado 4 2" xfId="180" xr:uid="{00000000-0005-0000-0000-0000B2000000}"/>
    <cellStyle name="Encabezado 4 3" xfId="181" xr:uid="{00000000-0005-0000-0000-0000B3000000}"/>
    <cellStyle name="Encabezado 4 4" xfId="182" xr:uid="{00000000-0005-0000-0000-0000B4000000}"/>
    <cellStyle name="Énfasis1 2" xfId="183" xr:uid="{00000000-0005-0000-0000-0000B5000000}"/>
    <cellStyle name="Énfasis1 3" xfId="184" xr:uid="{00000000-0005-0000-0000-0000B6000000}"/>
    <cellStyle name="Énfasis1 4" xfId="185" xr:uid="{00000000-0005-0000-0000-0000B7000000}"/>
    <cellStyle name="Énfasis2 2" xfId="186" xr:uid="{00000000-0005-0000-0000-0000B8000000}"/>
    <cellStyle name="Énfasis2 3" xfId="187" xr:uid="{00000000-0005-0000-0000-0000B9000000}"/>
    <cellStyle name="Énfasis2 4" xfId="188" xr:uid="{00000000-0005-0000-0000-0000BA000000}"/>
    <cellStyle name="Énfasis3 2" xfId="189" xr:uid="{00000000-0005-0000-0000-0000BB000000}"/>
    <cellStyle name="Énfasis3 3" xfId="190" xr:uid="{00000000-0005-0000-0000-0000BC000000}"/>
    <cellStyle name="Énfasis3 4" xfId="191" xr:uid="{00000000-0005-0000-0000-0000BD000000}"/>
    <cellStyle name="Énfasis4 2" xfId="192" xr:uid="{00000000-0005-0000-0000-0000BE000000}"/>
    <cellStyle name="Énfasis4 3" xfId="193" xr:uid="{00000000-0005-0000-0000-0000BF000000}"/>
    <cellStyle name="Énfasis4 4" xfId="194" xr:uid="{00000000-0005-0000-0000-0000C0000000}"/>
    <cellStyle name="Énfasis5 2" xfId="195" xr:uid="{00000000-0005-0000-0000-0000C1000000}"/>
    <cellStyle name="Énfasis5 3" xfId="196" xr:uid="{00000000-0005-0000-0000-0000C2000000}"/>
    <cellStyle name="Énfasis5 4" xfId="197" xr:uid="{00000000-0005-0000-0000-0000C3000000}"/>
    <cellStyle name="Énfasis6 2" xfId="198" xr:uid="{00000000-0005-0000-0000-0000C4000000}"/>
    <cellStyle name="Énfasis6 3" xfId="199" xr:uid="{00000000-0005-0000-0000-0000C5000000}"/>
    <cellStyle name="Énfasis6 4" xfId="200" xr:uid="{00000000-0005-0000-0000-0000C6000000}"/>
    <cellStyle name="Entrada 2" xfId="201" xr:uid="{00000000-0005-0000-0000-0000C7000000}"/>
    <cellStyle name="Entrada 3" xfId="202" xr:uid="{00000000-0005-0000-0000-0000C8000000}"/>
    <cellStyle name="Entrada 4" xfId="203" xr:uid="{00000000-0005-0000-0000-0000C9000000}"/>
    <cellStyle name="Euro" xfId="204" xr:uid="{00000000-0005-0000-0000-0000CA000000}"/>
    <cellStyle name="Euro 2" xfId="205" xr:uid="{00000000-0005-0000-0000-0000CB000000}"/>
    <cellStyle name="Euro 2 2" xfId="206" xr:uid="{00000000-0005-0000-0000-0000CC000000}"/>
    <cellStyle name="Euro 3" xfId="207" xr:uid="{00000000-0005-0000-0000-0000CD000000}"/>
    <cellStyle name="Euro 3 2" xfId="208" xr:uid="{00000000-0005-0000-0000-0000CE000000}"/>
    <cellStyle name="Euro_Plantilla Mercado libre tarifa 3.0A y 3.1A" xfId="209" xr:uid="{00000000-0005-0000-0000-0000CF000000}"/>
    <cellStyle name="Excel Built-in Normal" xfId="210" xr:uid="{00000000-0005-0000-0000-0000D0000000}"/>
    <cellStyle name="Followed Hyperlink" xfId="211" xr:uid="{00000000-0005-0000-0000-0000D1000000}"/>
    <cellStyle name="Hipervínculo 2" xfId="212" xr:uid="{00000000-0005-0000-0000-0000D2000000}"/>
    <cellStyle name="Hipervínculo 2 2" xfId="355" xr:uid="{00000000-0005-0000-0000-0000D3000000}"/>
    <cellStyle name="Hipervínculo 2 3" xfId="354" xr:uid="{00000000-0005-0000-0000-0000D4000000}"/>
    <cellStyle name="Incorrecto 2" xfId="213" xr:uid="{00000000-0005-0000-0000-0000D5000000}"/>
    <cellStyle name="Incorrecto 3" xfId="214" xr:uid="{00000000-0005-0000-0000-0000D6000000}"/>
    <cellStyle name="Incorrecto 4" xfId="215" xr:uid="{00000000-0005-0000-0000-0000D7000000}"/>
    <cellStyle name="Migliaia (0)_BOSS" xfId="216" xr:uid="{00000000-0005-0000-0000-0000D8000000}"/>
    <cellStyle name="Migliaia_BOSS" xfId="217" xr:uid="{00000000-0005-0000-0000-0000D9000000}"/>
    <cellStyle name="Millares 2" xfId="218" xr:uid="{00000000-0005-0000-0000-0000DB000000}"/>
    <cellStyle name="Millares 2 2" xfId="219" xr:uid="{00000000-0005-0000-0000-0000DC000000}"/>
    <cellStyle name="Millares 2 2 2" xfId="220" xr:uid="{00000000-0005-0000-0000-0000DD000000}"/>
    <cellStyle name="Millares 2 3" xfId="221" xr:uid="{00000000-0005-0000-0000-0000DE000000}"/>
    <cellStyle name="Millares 3" xfId="222" xr:uid="{00000000-0005-0000-0000-0000DF000000}"/>
    <cellStyle name="Millares 3 2" xfId="223" xr:uid="{00000000-0005-0000-0000-0000E0000000}"/>
    <cellStyle name="Millares 3 3" xfId="224" xr:uid="{00000000-0005-0000-0000-0000E1000000}"/>
    <cellStyle name="Millares 4" xfId="225" xr:uid="{00000000-0005-0000-0000-0000E2000000}"/>
    <cellStyle name="Millares 5" xfId="226" xr:uid="{00000000-0005-0000-0000-0000E3000000}"/>
    <cellStyle name="Millares 6" xfId="227" xr:uid="{00000000-0005-0000-0000-0000E4000000}"/>
    <cellStyle name="Moneda [0] 2" xfId="228" xr:uid="{00000000-0005-0000-0000-0000E5000000}"/>
    <cellStyle name="Moneda 2" xfId="229" xr:uid="{00000000-0005-0000-0000-0000E6000000}"/>
    <cellStyle name="Moneda 2 2" xfId="230" xr:uid="{00000000-0005-0000-0000-0000E7000000}"/>
    <cellStyle name="Moneda 3" xfId="231" xr:uid="{00000000-0005-0000-0000-0000E8000000}"/>
    <cellStyle name="Moneda 4" xfId="232" xr:uid="{00000000-0005-0000-0000-0000E9000000}"/>
    <cellStyle name="Moneda 5" xfId="233" xr:uid="{00000000-0005-0000-0000-0000EA000000}"/>
    <cellStyle name="Moneda 6" xfId="234" xr:uid="{00000000-0005-0000-0000-0000EB000000}"/>
    <cellStyle name="Neutral 2" xfId="235" xr:uid="{00000000-0005-0000-0000-0000EC000000}"/>
    <cellStyle name="Neutral 3" xfId="236" xr:uid="{00000000-0005-0000-0000-0000ED000000}"/>
    <cellStyle name="Neutral 4" xfId="237" xr:uid="{00000000-0005-0000-0000-0000EE000000}"/>
    <cellStyle name="Normal" xfId="0" builtinId="0"/>
    <cellStyle name="Normal 17" xfId="353" xr:uid="{00000000-0005-0000-0000-0000F0000000}"/>
    <cellStyle name="Normal 2" xfId="238" xr:uid="{00000000-0005-0000-0000-0000F1000000}"/>
    <cellStyle name="Normal 2 2" xfId="239" xr:uid="{00000000-0005-0000-0000-0000F2000000}"/>
    <cellStyle name="Normal 2 3" xfId="240" xr:uid="{00000000-0005-0000-0000-0000F3000000}"/>
    <cellStyle name="Normal 2 3 2" xfId="241" xr:uid="{00000000-0005-0000-0000-0000F4000000}"/>
    <cellStyle name="Normal 2 4" xfId="242" xr:uid="{00000000-0005-0000-0000-0000F5000000}"/>
    <cellStyle name="Normal 2 4 2" xfId="243" xr:uid="{00000000-0005-0000-0000-0000F6000000}"/>
    <cellStyle name="Normal 2 5" xfId="244" xr:uid="{00000000-0005-0000-0000-0000F7000000}"/>
    <cellStyle name="Normal 2 6" xfId="245" xr:uid="{00000000-0005-0000-0000-0000F8000000}"/>
    <cellStyle name="Normal 28" xfId="352" xr:uid="{00000000-0005-0000-0000-0000F9000000}"/>
    <cellStyle name="Normal 3" xfId="246" xr:uid="{00000000-0005-0000-0000-0000FA000000}"/>
    <cellStyle name="Normal 3 2" xfId="247" xr:uid="{00000000-0005-0000-0000-0000FB000000}"/>
    <cellStyle name="Normal 3 2 2" xfId="248" xr:uid="{00000000-0005-0000-0000-0000FC000000}"/>
    <cellStyle name="Normal 3 3" xfId="249" xr:uid="{00000000-0005-0000-0000-0000FD000000}"/>
    <cellStyle name="Normal 31" xfId="351" xr:uid="{00000000-0005-0000-0000-0000FE000000}"/>
    <cellStyle name="Normal 32" xfId="350" xr:uid="{00000000-0005-0000-0000-0000FF000000}"/>
    <cellStyle name="Normal 4" xfId="250" xr:uid="{00000000-0005-0000-0000-000000010000}"/>
    <cellStyle name="Normal 4 2" xfId="251" xr:uid="{00000000-0005-0000-0000-000001010000}"/>
    <cellStyle name="Normal 4 2 2" xfId="252" xr:uid="{00000000-0005-0000-0000-000002010000}"/>
    <cellStyle name="Normal 4 2 3" xfId="253" xr:uid="{00000000-0005-0000-0000-000003010000}"/>
    <cellStyle name="Normal 4 3" xfId="254" xr:uid="{00000000-0005-0000-0000-000004010000}"/>
    <cellStyle name="Normal 5" xfId="255" xr:uid="{00000000-0005-0000-0000-000005010000}"/>
    <cellStyle name="Normal 5 2" xfId="256" xr:uid="{00000000-0005-0000-0000-000006010000}"/>
    <cellStyle name="Normal 5 3" xfId="257" xr:uid="{00000000-0005-0000-0000-000007010000}"/>
    <cellStyle name="Normal 6" xfId="258" xr:uid="{00000000-0005-0000-0000-000008010000}"/>
    <cellStyle name="Normal 6 2" xfId="259" xr:uid="{00000000-0005-0000-0000-000009010000}"/>
    <cellStyle name="Normal 6 3" xfId="260" xr:uid="{00000000-0005-0000-0000-00000A010000}"/>
    <cellStyle name="Normal 7" xfId="261" xr:uid="{00000000-0005-0000-0000-00000B010000}"/>
    <cellStyle name="Normal 7 2" xfId="262" xr:uid="{00000000-0005-0000-0000-00000C010000}"/>
    <cellStyle name="Normal 8" xfId="263" xr:uid="{00000000-0005-0000-0000-00000D010000}"/>
    <cellStyle name="Normal 8 2" xfId="264" xr:uid="{00000000-0005-0000-0000-00000E010000}"/>
    <cellStyle name="Normal 8 2 2" xfId="265" xr:uid="{00000000-0005-0000-0000-00000F010000}"/>
    <cellStyle name="Normal 8 3" xfId="266" xr:uid="{00000000-0005-0000-0000-000010010000}"/>
    <cellStyle name="Normal 8 4" xfId="267" xr:uid="{00000000-0005-0000-0000-000011010000}"/>
    <cellStyle name="Normale_BOSS" xfId="268" xr:uid="{00000000-0005-0000-0000-000012010000}"/>
    <cellStyle name="Nota 2" xfId="269" xr:uid="{00000000-0005-0000-0000-000013010000}"/>
    <cellStyle name="Nota 2 2" xfId="270" xr:uid="{00000000-0005-0000-0000-000014010000}"/>
    <cellStyle name="Nota 2 2 2" xfId="271" xr:uid="{00000000-0005-0000-0000-000015010000}"/>
    <cellStyle name="Nota 2 3" xfId="272" xr:uid="{00000000-0005-0000-0000-000016010000}"/>
    <cellStyle name="Nota 2 3 2" xfId="273" xr:uid="{00000000-0005-0000-0000-000017010000}"/>
    <cellStyle name="Nota 2 4" xfId="274" xr:uid="{00000000-0005-0000-0000-000018010000}"/>
    <cellStyle name="Notas 2" xfId="275" xr:uid="{00000000-0005-0000-0000-000019010000}"/>
    <cellStyle name="Notas 2 2" xfId="276" xr:uid="{00000000-0005-0000-0000-00001A010000}"/>
    <cellStyle name="Notas 2 3" xfId="277" xr:uid="{00000000-0005-0000-0000-00001B010000}"/>
    <cellStyle name="Notas 3" xfId="278" xr:uid="{00000000-0005-0000-0000-00001C010000}"/>
    <cellStyle name="Notas 3 2" xfId="279" xr:uid="{00000000-0005-0000-0000-00001D010000}"/>
    <cellStyle name="Notas 3 3" xfId="280" xr:uid="{00000000-0005-0000-0000-00001E010000}"/>
    <cellStyle name="Notas 4" xfId="281" xr:uid="{00000000-0005-0000-0000-00001F010000}"/>
    <cellStyle name="Notas 4 2" xfId="282" xr:uid="{00000000-0005-0000-0000-000020010000}"/>
    <cellStyle name="Notas 4 3" xfId="283" xr:uid="{00000000-0005-0000-0000-000021010000}"/>
    <cellStyle name="Notas 5" xfId="284" xr:uid="{00000000-0005-0000-0000-000022010000}"/>
    <cellStyle name="Notas 5 2" xfId="285" xr:uid="{00000000-0005-0000-0000-000023010000}"/>
    <cellStyle name="Notas 6" xfId="286" xr:uid="{00000000-0005-0000-0000-000024010000}"/>
    <cellStyle name="Notas 6 2" xfId="287" xr:uid="{00000000-0005-0000-0000-000025010000}"/>
    <cellStyle name="Notas 7" xfId="288" xr:uid="{00000000-0005-0000-0000-000026010000}"/>
    <cellStyle name="Percentatge 2" xfId="289" xr:uid="{00000000-0005-0000-0000-000027010000}"/>
    <cellStyle name="Porcentaje" xfId="1" builtinId="5"/>
    <cellStyle name="Porcentaje 2" xfId="290" xr:uid="{00000000-0005-0000-0000-000029010000}"/>
    <cellStyle name="Porcentaje 2 2" xfId="291" xr:uid="{00000000-0005-0000-0000-00002A010000}"/>
    <cellStyle name="Porcentaje 2 2 2" xfId="292" xr:uid="{00000000-0005-0000-0000-00002B010000}"/>
    <cellStyle name="Porcentaje 3" xfId="293" xr:uid="{00000000-0005-0000-0000-00002C010000}"/>
    <cellStyle name="Porcentaje 3 2" xfId="294" xr:uid="{00000000-0005-0000-0000-00002D010000}"/>
    <cellStyle name="Porcentaje 3 3" xfId="295" xr:uid="{00000000-0005-0000-0000-00002E010000}"/>
    <cellStyle name="Porcentaje 4" xfId="296" xr:uid="{00000000-0005-0000-0000-00002F010000}"/>
    <cellStyle name="Porcentaje 4 2" xfId="297" xr:uid="{00000000-0005-0000-0000-000030010000}"/>
    <cellStyle name="Porcentaje 5" xfId="298" xr:uid="{00000000-0005-0000-0000-000031010000}"/>
    <cellStyle name="PosBerechnung" xfId="299" xr:uid="{00000000-0005-0000-0000-000032010000}"/>
    <cellStyle name="PosEingabe" xfId="300" xr:uid="{00000000-0005-0000-0000-000033010000}"/>
    <cellStyle name="Prozent_gesamt" xfId="301" xr:uid="{00000000-0005-0000-0000-000034010000}"/>
    <cellStyle name="Salida 2" xfId="302" xr:uid="{00000000-0005-0000-0000-000035010000}"/>
    <cellStyle name="Salida 3" xfId="303" xr:uid="{00000000-0005-0000-0000-000036010000}"/>
    <cellStyle name="Salida 4" xfId="304" xr:uid="{00000000-0005-0000-0000-000037010000}"/>
    <cellStyle name="SAPError" xfId="305" xr:uid="{00000000-0005-0000-0000-000038010000}"/>
    <cellStyle name="SAPKey" xfId="306" xr:uid="{00000000-0005-0000-0000-000039010000}"/>
    <cellStyle name="SAPLocked" xfId="307" xr:uid="{00000000-0005-0000-0000-00003A010000}"/>
    <cellStyle name="SAPOutput" xfId="308" xr:uid="{00000000-0005-0000-0000-00003B010000}"/>
    <cellStyle name="SAPSpace" xfId="309" xr:uid="{00000000-0005-0000-0000-00003C010000}"/>
    <cellStyle name="SAPText" xfId="310" xr:uid="{00000000-0005-0000-0000-00003D010000}"/>
    <cellStyle name="SAPUnLocked" xfId="311" xr:uid="{00000000-0005-0000-0000-00003E010000}"/>
    <cellStyle name="Standard_2002_06_V2_Rückvpa Juni" xfId="312" xr:uid="{00000000-0005-0000-0000-00003F010000}"/>
    <cellStyle name="Style1" xfId="313" xr:uid="{00000000-0005-0000-0000-000040010000}"/>
    <cellStyle name="Style2" xfId="314" xr:uid="{00000000-0005-0000-0000-000041010000}"/>
    <cellStyle name="Style3" xfId="315" xr:uid="{00000000-0005-0000-0000-000042010000}"/>
    <cellStyle name="Style4" xfId="316" xr:uid="{00000000-0005-0000-0000-000043010000}"/>
    <cellStyle name="Style5" xfId="317" xr:uid="{00000000-0005-0000-0000-000044010000}"/>
    <cellStyle name="Style6" xfId="318" xr:uid="{00000000-0005-0000-0000-000045010000}"/>
    <cellStyle name="Style7" xfId="319" xr:uid="{00000000-0005-0000-0000-000046010000}"/>
    <cellStyle name="Style8" xfId="320" xr:uid="{00000000-0005-0000-0000-000047010000}"/>
    <cellStyle name="StyleDate" xfId="321" xr:uid="{00000000-0005-0000-0000-000048010000}"/>
    <cellStyle name="TableStyleLight1" xfId="349" xr:uid="{00000000-0005-0000-0000-000049010000}"/>
    <cellStyle name="test" xfId="322" xr:uid="{00000000-0005-0000-0000-00004A010000}"/>
    <cellStyle name="Texto de advertencia 2" xfId="323" xr:uid="{00000000-0005-0000-0000-00004B010000}"/>
    <cellStyle name="Texto de advertencia 3" xfId="324" xr:uid="{00000000-0005-0000-0000-00004C010000}"/>
    <cellStyle name="Texto de advertencia 4" xfId="325" xr:uid="{00000000-0005-0000-0000-00004D010000}"/>
    <cellStyle name="Texto explicativo 2" xfId="326" xr:uid="{00000000-0005-0000-0000-00004E010000}"/>
    <cellStyle name="Texto explicativo 3" xfId="327" xr:uid="{00000000-0005-0000-0000-00004F010000}"/>
    <cellStyle name="Texto explicativo 4" xfId="328" xr:uid="{00000000-0005-0000-0000-000050010000}"/>
    <cellStyle name="Título 1 2" xfId="329" xr:uid="{00000000-0005-0000-0000-000051010000}"/>
    <cellStyle name="Título 1 3" xfId="330" xr:uid="{00000000-0005-0000-0000-000052010000}"/>
    <cellStyle name="Título 1 4" xfId="331" xr:uid="{00000000-0005-0000-0000-000053010000}"/>
    <cellStyle name="Título 2 2" xfId="332" xr:uid="{00000000-0005-0000-0000-000054010000}"/>
    <cellStyle name="Título 2 3" xfId="333" xr:uid="{00000000-0005-0000-0000-000055010000}"/>
    <cellStyle name="Título 2 4" xfId="334" xr:uid="{00000000-0005-0000-0000-000056010000}"/>
    <cellStyle name="Título 3 2" xfId="335" xr:uid="{00000000-0005-0000-0000-000057010000}"/>
    <cellStyle name="Título 3 3" xfId="336" xr:uid="{00000000-0005-0000-0000-000058010000}"/>
    <cellStyle name="Título 3 4" xfId="337" xr:uid="{00000000-0005-0000-0000-000059010000}"/>
    <cellStyle name="Título 4" xfId="338" xr:uid="{00000000-0005-0000-0000-00005A010000}"/>
    <cellStyle name="Título 5" xfId="339" xr:uid="{00000000-0005-0000-0000-00005B010000}"/>
    <cellStyle name="Título 6" xfId="340" xr:uid="{00000000-0005-0000-0000-00005C010000}"/>
    <cellStyle name="Total 2" xfId="341" xr:uid="{00000000-0005-0000-0000-00005D010000}"/>
    <cellStyle name="Total 3" xfId="342" xr:uid="{00000000-0005-0000-0000-00005E010000}"/>
    <cellStyle name="Total 4" xfId="343" xr:uid="{00000000-0005-0000-0000-00005F010000}"/>
    <cellStyle name="Valuta (0)_BOSS" xfId="344" xr:uid="{00000000-0005-0000-0000-000060010000}"/>
    <cellStyle name="Valuta_BOSS" xfId="345" xr:uid="{00000000-0005-0000-0000-000061010000}"/>
    <cellStyle name="Währung [0]_2002_06_V2_Rückvpa Juni" xfId="346" xr:uid="{00000000-0005-0000-0000-000062010000}"/>
    <cellStyle name="Währung_2002_06_V2_Rückvpa Juni" xfId="347" xr:uid="{00000000-0005-0000-0000-000063010000}"/>
    <cellStyle name="Zeilenebene_2_Zusammensetzung_DN_Konzern" xfId="348" xr:uid="{00000000-0005-0000-0000-000064010000}"/>
  </cellStyles>
  <dxfs count="44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6BFF3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6BFF37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 xr9:uid="{00000000-0011-0000-FFFF-FFFF00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3" table="0" count="11" xr9:uid="{00000000-0011-0000-FFFF-FFFF01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</tableStyles>
  <colors>
    <mruColors>
      <color rgb="FF4B32E0"/>
      <color rgb="FFFFCC00"/>
      <color rgb="FFFFFFCC"/>
      <color rgb="FFB1E250"/>
      <color rgb="FFA3DD2F"/>
      <color rgb="FFFF9900"/>
      <color rgb="FF00FFFF"/>
      <color rgb="FF00CC66"/>
      <color rgb="FF89E76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450850</xdr:colOff>
      <xdr:row>19</xdr:row>
      <xdr:rowOff>158750</xdr:rowOff>
    </xdr:from>
    <xdr:to>
      <xdr:col>16</xdr:col>
      <xdr:colOff>1454150</xdr:colOff>
      <xdr:row>23</xdr:row>
      <xdr:rowOff>3175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059548-672C-4DC7-948E-CCA4609544DC}"/>
            </a:ext>
          </a:extLst>
        </xdr:cNvPr>
        <xdr:cNvSpPr txBox="1"/>
      </xdr:nvSpPr>
      <xdr:spPr>
        <a:xfrm>
          <a:off x="14947900" y="4826000"/>
          <a:ext cx="2089150" cy="10318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1112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/>
            <a:t>Resultat final</a:t>
          </a:r>
          <a:br>
            <a:rPr lang="es-ES" sz="1600" b="1"/>
          </a:br>
          <a:r>
            <a:rPr lang="es-ES" sz="1600" b="1"/>
            <a:t>(PUNTS A VALORAR) </a:t>
          </a:r>
        </a:p>
      </xdr:txBody>
    </xdr:sp>
    <xdr:clientData/>
  </xdr:twoCellAnchor>
  <xdr:twoCellAnchor>
    <xdr:from>
      <xdr:col>15</xdr:col>
      <xdr:colOff>450850</xdr:colOff>
      <xdr:row>24</xdr:row>
      <xdr:rowOff>111125</xdr:rowOff>
    </xdr:from>
    <xdr:to>
      <xdr:col>16</xdr:col>
      <xdr:colOff>1460500</xdr:colOff>
      <xdr:row>28</xdr:row>
      <xdr:rowOff>47625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C201D88-EFAC-41C3-9D29-F06E7DC4AC51}"/>
            </a:ext>
          </a:extLst>
        </xdr:cNvPr>
        <xdr:cNvSpPr txBox="1"/>
      </xdr:nvSpPr>
      <xdr:spPr>
        <a:xfrm>
          <a:off x="14947900" y="6156325"/>
          <a:ext cx="2095500" cy="965200"/>
        </a:xfrm>
        <a:prstGeom prst="rect">
          <a:avLst/>
        </a:prstGeom>
        <a:solidFill>
          <a:srgbClr val="FFFF00"/>
        </a:solidFill>
        <a:ln w="11112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/>
            <a:t>Preu_Ofert</a:t>
          </a:r>
        </a:p>
      </xdr:txBody>
    </xdr:sp>
    <xdr:clientData/>
  </xdr:twoCellAnchor>
  <xdr:twoCellAnchor>
    <xdr:from>
      <xdr:col>11</xdr:col>
      <xdr:colOff>889000</xdr:colOff>
      <xdr:row>40</xdr:row>
      <xdr:rowOff>111125</xdr:rowOff>
    </xdr:from>
    <xdr:to>
      <xdr:col>15</xdr:col>
      <xdr:colOff>333375</xdr:colOff>
      <xdr:row>49</xdr:row>
      <xdr:rowOff>47625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46EEB952-8B0B-41F0-8BA9-93107AC6FF07}"/>
            </a:ext>
          </a:extLst>
        </xdr:cNvPr>
        <xdr:cNvCxnSpPr/>
      </xdr:nvCxnSpPr>
      <xdr:spPr>
        <a:xfrm flipH="1">
          <a:off x="12001500" y="9906000"/>
          <a:ext cx="2873375" cy="1905000"/>
        </a:xfrm>
        <a:prstGeom prst="straightConnector1">
          <a:avLst/>
        </a:prstGeom>
        <a:ln w="177800" cap="rnd">
          <a:solidFill>
            <a:srgbClr val="FFC000">
              <a:alpha val="80000"/>
            </a:srgbClr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841375</xdr:colOff>
      <xdr:row>37</xdr:row>
      <xdr:rowOff>47625</xdr:rowOff>
    </xdr:from>
    <xdr:to>
      <xdr:col>15</xdr:col>
      <xdr:colOff>381000</xdr:colOff>
      <xdr:row>42</xdr:row>
      <xdr:rowOff>95250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DA911E05-EC72-4729-A1FD-49C6BBB355D8}"/>
            </a:ext>
          </a:extLst>
        </xdr:cNvPr>
        <xdr:cNvCxnSpPr/>
      </xdr:nvCxnSpPr>
      <xdr:spPr>
        <a:xfrm flipH="1">
          <a:off x="11953875" y="9223375"/>
          <a:ext cx="2968625" cy="1079500"/>
        </a:xfrm>
        <a:prstGeom prst="straightConnector1">
          <a:avLst/>
        </a:prstGeom>
        <a:ln w="177800" cap="rnd">
          <a:solidFill>
            <a:srgbClr val="FFC000">
              <a:alpha val="80000"/>
            </a:srgbClr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511175</xdr:colOff>
      <xdr:row>32</xdr:row>
      <xdr:rowOff>22224</xdr:rowOff>
    </xdr:from>
    <xdr:to>
      <xdr:col>16</xdr:col>
      <xdr:colOff>1428750</xdr:colOff>
      <xdr:row>43</xdr:row>
      <xdr:rowOff>44449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BC13B8BE-2B97-42B9-8AD5-DE9EEBA33206}"/>
            </a:ext>
          </a:extLst>
        </xdr:cNvPr>
        <xdr:cNvSpPr txBox="1"/>
      </xdr:nvSpPr>
      <xdr:spPr>
        <a:xfrm>
          <a:off x="15052675" y="8181974"/>
          <a:ext cx="1949450" cy="2324100"/>
        </a:xfrm>
        <a:prstGeom prst="rect">
          <a:avLst/>
        </a:prstGeom>
        <a:solidFill>
          <a:srgbClr val="FFCC00"/>
        </a:solidFill>
        <a:ln w="11112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i="1" u="none"/>
            <a:t> Dada</a:t>
          </a:r>
          <a:r>
            <a:rPr lang="es-ES" sz="1400" b="1" i="1" u="none" baseline="0"/>
            <a:t> </a:t>
          </a:r>
          <a:r>
            <a:rPr lang="es-ES" sz="1400" b="1" i="1" u="none"/>
            <a:t>que el licitador introduirà</a:t>
          </a:r>
        </a:p>
        <a:p>
          <a:pPr algn="ctr"/>
          <a:r>
            <a:rPr lang="es-ES" sz="1400" b="1" i="1" u="none"/>
            <a:t>per calcular el Preu_Ofert </a:t>
          </a:r>
          <a:endParaRPr lang="es-ES" sz="1400" b="1" i="1" u="none" baseline="0"/>
        </a:p>
        <a:p>
          <a:pPr algn="ctr"/>
          <a:r>
            <a:rPr lang="es-ES" sz="1400" b="1" i="1" u="none"/>
            <a:t>(base de l'oferta)</a:t>
          </a:r>
          <a:br>
            <a:rPr lang="es-ES" sz="1400" b="1" i="1" u="none"/>
          </a:br>
          <a:endParaRPr lang="es-ES" sz="1400" b="1" i="1" u="none"/>
        </a:p>
        <a:p>
          <a:pPr algn="ctr"/>
          <a:r>
            <a:rPr lang="es-ES" sz="1400" b="1" i="1" u="sng"/>
            <a:t>Constaran detallades al contracte d'adjudicació</a:t>
          </a:r>
        </a:p>
      </xdr:txBody>
    </xdr:sp>
    <xdr:clientData/>
  </xdr:twoCellAnchor>
  <xdr:oneCellAnchor>
    <xdr:from>
      <xdr:col>4</xdr:col>
      <xdr:colOff>44450</xdr:colOff>
      <xdr:row>88</xdr:row>
      <xdr:rowOff>92075</xdr:rowOff>
    </xdr:from>
    <xdr:ext cx="2857500" cy="571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E0B16C26-C7BA-47C7-A78F-DBD78E311D17}"/>
                </a:ext>
              </a:extLst>
            </xdr:cNvPr>
            <xdr:cNvSpPr txBox="1"/>
          </xdr:nvSpPr>
          <xdr:spPr>
            <a:xfrm>
              <a:off x="3467100" y="22882225"/>
              <a:ext cx="2857500" cy="571500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E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𝑃𝑟𝑒𝑢</m:t>
                    </m:r>
                    <m:r>
                      <a:rPr lang="es-E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_</m:t>
                    </m:r>
                    <m:r>
                      <a:rPr lang="es-E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𝑂𝑓𝑒𝑟𝑡</m:t>
                    </m:r>
                    <m:r>
                      <a:rPr lang="es-ES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E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E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E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s-E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es-E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sSub>
                          <m:sSubPr>
                            <m:ctrlPr>
                              <a:rPr lang="es-ES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𝑃𝑟𝑒𝑢</m:t>
                            </m:r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_</m:t>
                            </m:r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𝑆𝑢𝑏𝑙𝑜𝑡</m:t>
                            </m:r>
                          </m:e>
                          <m:sub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s-E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ES" sz="1200">
                <a:solidFill>
                  <a:schemeClr val="accent1"/>
                </a:solidFill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E0B16C26-C7BA-47C7-A78F-DBD78E311D17}"/>
                </a:ext>
              </a:extLst>
            </xdr:cNvPr>
            <xdr:cNvSpPr txBox="1"/>
          </xdr:nvSpPr>
          <xdr:spPr>
            <a:xfrm>
              <a:off x="3467100" y="22882225"/>
              <a:ext cx="2857500" cy="571500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E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𝑃𝑟𝑒𝑢_𝑂𝑓𝑒𝑟𝑡</a:t>
              </a:r>
              <a:r>
                <a:rPr lang="es-ES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=∑</a:t>
              </a:r>
              <a:r>
                <a:rPr lang="es-E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_(𝑖</a:t>
              </a:r>
              <a:r>
                <a:rPr lang="es-ES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</a:t>
              </a:r>
              <a:r>
                <a:rPr lang="es-E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1)^</a:t>
              </a:r>
              <a:r>
                <a:rPr lang="es-ES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𝑛</a:t>
              </a:r>
              <a:r>
                <a:rPr lang="es-E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▒〖〖𝑃𝑟𝑒𝑢_𝑆𝑢𝑏𝑙𝑜𝑡〗_𝑖·𝐷_𝑖 〗</a:t>
              </a:r>
              <a:endParaRPr lang="es-ES" sz="1200">
                <a:solidFill>
                  <a:schemeClr val="accent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28575</xdr:colOff>
      <xdr:row>83</xdr:row>
      <xdr:rowOff>114300</xdr:rowOff>
    </xdr:from>
    <xdr:ext cx="3667125" cy="504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91FBCD35-378E-42C2-BC99-6B7315FFB396}"/>
                </a:ext>
              </a:extLst>
            </xdr:cNvPr>
            <xdr:cNvSpPr txBox="1"/>
          </xdr:nvSpPr>
          <xdr:spPr>
            <a:xfrm>
              <a:off x="3451225" y="21920200"/>
              <a:ext cx="3667125" cy="504825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𝑃𝑢𝑛𝑡𝑠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𝑃𝑅𝐸𝑈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𝑂𝑓𝑒𝑟𝑡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𝑃𝑀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f>
                      <m:fPr>
                        <m:ctrlPr>
                          <a:rPr lang="es-ES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𝑃𝑟𝑒𝑢𝑆𝑜𝑟𝑡𝑖𝑑𝑎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𝑃𝑟𝑒𝑢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_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𝑂𝑓𝑒𝑟𝑡</m:t>
                            </m:r>
                          </m:e>
                        </m:d>
                      </m:num>
                      <m:den>
                        <m:d>
                          <m:dPr>
                            <m:ctrlP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𝑃𝑟𝑒𝑢𝑆𝑜𝑟𝑡𝑖𝑑𝑎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𝑃𝑟𝑒𝑢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_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í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𝑛𝑖𝑚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s-ES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91FBCD35-378E-42C2-BC99-6B7315FFB396}"/>
                </a:ext>
              </a:extLst>
            </xdr:cNvPr>
            <xdr:cNvSpPr txBox="1"/>
          </xdr:nvSpPr>
          <xdr:spPr>
            <a:xfrm>
              <a:off x="3451225" y="21920200"/>
              <a:ext cx="3667125" cy="504825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/>
              <a:r>
                <a:rPr lang="es-ES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𝑃𝑢𝑛𝑡𝑠 𝑃𝑅𝐸𝑈_𝑂𝑓𝑒𝑟𝑡=𝑃𝑀∗((𝑃𝑟𝑒𝑢𝑆𝑜𝑟𝑡𝑖𝑑𝑎−𝑃𝑟𝑒𝑢_𝑂𝑓𝑒𝑟𝑡))/((𝑃𝑟𝑒𝑢𝑆𝑜𝑟𝑡𝑖𝑑𝑎−𝑃𝑟𝑒𝑢_𝑀í𝑛𝑖𝑚) )</a:t>
              </a:r>
              <a:endParaRPr lang="es-ES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13</xdr:col>
      <xdr:colOff>242452</xdr:colOff>
      <xdr:row>22</xdr:row>
      <xdr:rowOff>155864</xdr:rowOff>
    </xdr:from>
    <xdr:to>
      <xdr:col>15</xdr:col>
      <xdr:colOff>329044</xdr:colOff>
      <xdr:row>22</xdr:row>
      <xdr:rowOff>173182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1CDC86F0-063F-4588-AB04-B223E6FC15DF}"/>
            </a:ext>
          </a:extLst>
        </xdr:cNvPr>
        <xdr:cNvCxnSpPr/>
      </xdr:nvCxnSpPr>
      <xdr:spPr>
        <a:xfrm>
          <a:off x="13248407" y="5697682"/>
          <a:ext cx="1627910" cy="17318"/>
        </a:xfrm>
        <a:prstGeom prst="straightConnector1">
          <a:avLst/>
        </a:prstGeom>
        <a:ln w="177800" cap="rnd">
          <a:solidFill>
            <a:schemeClr val="accent3">
              <a:lumMod val="40000"/>
              <a:lumOff val="60000"/>
              <a:alpha val="80000"/>
            </a:schemeClr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835602</xdr:colOff>
      <xdr:row>37</xdr:row>
      <xdr:rowOff>62057</xdr:rowOff>
    </xdr:from>
    <xdr:to>
      <xdr:col>15</xdr:col>
      <xdr:colOff>375227</xdr:colOff>
      <xdr:row>42</xdr:row>
      <xdr:rowOff>109682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89A39F3C-F3F0-4A99-97D6-D9881C1518FC}"/>
            </a:ext>
          </a:extLst>
        </xdr:cNvPr>
        <xdr:cNvCxnSpPr/>
      </xdr:nvCxnSpPr>
      <xdr:spPr>
        <a:xfrm flipH="1">
          <a:off x="11953875" y="9223375"/>
          <a:ext cx="2968625" cy="1086716"/>
        </a:xfrm>
        <a:prstGeom prst="straightConnector1">
          <a:avLst/>
        </a:prstGeom>
        <a:ln w="177800" cap="rnd">
          <a:solidFill>
            <a:srgbClr val="FFC000">
              <a:alpha val="80000"/>
            </a:srgbClr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277092</xdr:colOff>
      <xdr:row>23</xdr:row>
      <xdr:rowOff>173182</xdr:rowOff>
    </xdr:from>
    <xdr:to>
      <xdr:col>15</xdr:col>
      <xdr:colOff>415636</xdr:colOff>
      <xdr:row>26</xdr:row>
      <xdr:rowOff>55710</xdr:rowOff>
    </xdr:to>
    <xdr:sp macro="" textlink="">
      <xdr:nvSpPr>
        <xdr:cNvPr id="18" name="Forma libre: forma 17">
          <a:extLst>
            <a:ext uri="{FF2B5EF4-FFF2-40B4-BE49-F238E27FC236}">
              <a16:creationId xmlns:a16="http://schemas.microsoft.com/office/drawing/2014/main" id="{793A7D14-6E27-4B7F-A340-0B3D8544DF13}"/>
            </a:ext>
          </a:extLst>
        </xdr:cNvPr>
        <xdr:cNvSpPr/>
      </xdr:nvSpPr>
      <xdr:spPr>
        <a:xfrm rot="10800000">
          <a:off x="8555183" y="6061364"/>
          <a:ext cx="6407726" cy="592573"/>
        </a:xfrm>
        <a:custGeom>
          <a:avLst/>
          <a:gdLst>
            <a:gd name="connsiteX0" fmla="*/ 6272283 w 6346182"/>
            <a:gd name="connsiteY0" fmla="*/ 3086100 h 3086100"/>
            <a:gd name="connsiteX1" fmla="*/ 5548383 w 6346182"/>
            <a:gd name="connsiteY1" fmla="*/ 1397000 h 3086100"/>
            <a:gd name="connsiteX2" fmla="*/ 569983 w 6346182"/>
            <a:gd name="connsiteY2" fmla="*/ 838200 h 3086100"/>
            <a:gd name="connsiteX3" fmla="*/ 74683 w 6346182"/>
            <a:gd name="connsiteY3" fmla="*/ 0 h 3086100"/>
            <a:gd name="connsiteX0" fmla="*/ 6248676 w 6320771"/>
            <a:gd name="connsiteY0" fmla="*/ 3086100 h 3086100"/>
            <a:gd name="connsiteX1" fmla="*/ 5524776 w 6320771"/>
            <a:gd name="connsiteY1" fmla="*/ 1397000 h 3086100"/>
            <a:gd name="connsiteX2" fmla="*/ 597176 w 6320771"/>
            <a:gd name="connsiteY2" fmla="*/ 1155700 h 3086100"/>
            <a:gd name="connsiteX3" fmla="*/ 51076 w 6320771"/>
            <a:gd name="connsiteY3" fmla="*/ 0 h 3086100"/>
            <a:gd name="connsiteX0" fmla="*/ 6150905 w 6223000"/>
            <a:gd name="connsiteY0" fmla="*/ 3314700 h 3314700"/>
            <a:gd name="connsiteX1" fmla="*/ 5427005 w 6223000"/>
            <a:gd name="connsiteY1" fmla="*/ 1625600 h 3314700"/>
            <a:gd name="connsiteX2" fmla="*/ 499405 w 6223000"/>
            <a:gd name="connsiteY2" fmla="*/ 1384300 h 3314700"/>
            <a:gd name="connsiteX3" fmla="*/ 131105 w 6223000"/>
            <a:gd name="connsiteY3" fmla="*/ 0 h 3314700"/>
            <a:gd name="connsiteX0" fmla="*/ 5953252 w 6025347"/>
            <a:gd name="connsiteY0" fmla="*/ 3263900 h 3263900"/>
            <a:gd name="connsiteX1" fmla="*/ 5229352 w 6025347"/>
            <a:gd name="connsiteY1" fmla="*/ 1574800 h 3263900"/>
            <a:gd name="connsiteX2" fmla="*/ 301752 w 6025347"/>
            <a:gd name="connsiteY2" fmla="*/ 1333500 h 3263900"/>
            <a:gd name="connsiteX3" fmla="*/ 479552 w 6025347"/>
            <a:gd name="connsiteY3" fmla="*/ 0 h 3263900"/>
            <a:gd name="connsiteX0" fmla="*/ 5473700 w 5515106"/>
            <a:gd name="connsiteY0" fmla="*/ 3263900 h 3263900"/>
            <a:gd name="connsiteX1" fmla="*/ 4749800 w 5515106"/>
            <a:gd name="connsiteY1" fmla="*/ 1574800 h 3263900"/>
            <a:gd name="connsiteX2" fmla="*/ 939800 w 5515106"/>
            <a:gd name="connsiteY2" fmla="*/ 863600 h 3263900"/>
            <a:gd name="connsiteX3" fmla="*/ 0 w 5515106"/>
            <a:gd name="connsiteY3" fmla="*/ 0 h 3263900"/>
            <a:gd name="connsiteX0" fmla="*/ 5473700 w 5515106"/>
            <a:gd name="connsiteY0" fmla="*/ 3263900 h 3263900"/>
            <a:gd name="connsiteX1" fmla="*/ 4749800 w 5515106"/>
            <a:gd name="connsiteY1" fmla="*/ 1574800 h 3263900"/>
            <a:gd name="connsiteX2" fmla="*/ 939800 w 5515106"/>
            <a:gd name="connsiteY2" fmla="*/ 863600 h 3263900"/>
            <a:gd name="connsiteX3" fmla="*/ 0 w 5515106"/>
            <a:gd name="connsiteY3" fmla="*/ 0 h 3263900"/>
            <a:gd name="connsiteX0" fmla="*/ 5473700 w 5516825"/>
            <a:gd name="connsiteY0" fmla="*/ 3263900 h 3263900"/>
            <a:gd name="connsiteX1" fmla="*/ 4762500 w 5516825"/>
            <a:gd name="connsiteY1" fmla="*/ 1308100 h 3263900"/>
            <a:gd name="connsiteX2" fmla="*/ 939800 w 5516825"/>
            <a:gd name="connsiteY2" fmla="*/ 863600 h 3263900"/>
            <a:gd name="connsiteX3" fmla="*/ 0 w 5516825"/>
            <a:gd name="connsiteY3" fmla="*/ 0 h 3263900"/>
            <a:gd name="connsiteX0" fmla="*/ 5461000 w 5505666"/>
            <a:gd name="connsiteY0" fmla="*/ 3403600 h 3403600"/>
            <a:gd name="connsiteX1" fmla="*/ 4762500 w 5505666"/>
            <a:gd name="connsiteY1" fmla="*/ 1308100 h 3403600"/>
            <a:gd name="connsiteX2" fmla="*/ 939800 w 5505666"/>
            <a:gd name="connsiteY2" fmla="*/ 863600 h 3403600"/>
            <a:gd name="connsiteX3" fmla="*/ 0 w 5505666"/>
            <a:gd name="connsiteY3" fmla="*/ 0 h 3403600"/>
            <a:gd name="connsiteX0" fmla="*/ 5410200 w 5461876"/>
            <a:gd name="connsiteY0" fmla="*/ 3619500 h 3619500"/>
            <a:gd name="connsiteX1" fmla="*/ 4762500 w 5461876"/>
            <a:gd name="connsiteY1" fmla="*/ 1308100 h 3619500"/>
            <a:gd name="connsiteX2" fmla="*/ 939800 w 5461876"/>
            <a:gd name="connsiteY2" fmla="*/ 863600 h 3619500"/>
            <a:gd name="connsiteX3" fmla="*/ 0 w 5461876"/>
            <a:gd name="connsiteY3" fmla="*/ 0 h 3619500"/>
            <a:gd name="connsiteX0" fmla="*/ 5410200 w 5457583"/>
            <a:gd name="connsiteY0" fmla="*/ 3619500 h 3619500"/>
            <a:gd name="connsiteX1" fmla="*/ 4737100 w 5457583"/>
            <a:gd name="connsiteY1" fmla="*/ 1701800 h 3619500"/>
            <a:gd name="connsiteX2" fmla="*/ 939800 w 5457583"/>
            <a:gd name="connsiteY2" fmla="*/ 863600 h 3619500"/>
            <a:gd name="connsiteX3" fmla="*/ 0 w 5457583"/>
            <a:gd name="connsiteY3" fmla="*/ 0 h 3619500"/>
            <a:gd name="connsiteX0" fmla="*/ 5702300 w 5726158"/>
            <a:gd name="connsiteY0" fmla="*/ 3327400 h 3327400"/>
            <a:gd name="connsiteX1" fmla="*/ 4737100 w 5726158"/>
            <a:gd name="connsiteY1" fmla="*/ 1701800 h 3327400"/>
            <a:gd name="connsiteX2" fmla="*/ 939800 w 5726158"/>
            <a:gd name="connsiteY2" fmla="*/ 863600 h 3327400"/>
            <a:gd name="connsiteX3" fmla="*/ 0 w 5726158"/>
            <a:gd name="connsiteY3" fmla="*/ 0 h 3327400"/>
            <a:gd name="connsiteX0" fmla="*/ 5702300 w 5738788"/>
            <a:gd name="connsiteY0" fmla="*/ 3327400 h 3327400"/>
            <a:gd name="connsiteX1" fmla="*/ 4902200 w 5738788"/>
            <a:gd name="connsiteY1" fmla="*/ 1308100 h 3327400"/>
            <a:gd name="connsiteX2" fmla="*/ 939800 w 5738788"/>
            <a:gd name="connsiteY2" fmla="*/ 863600 h 3327400"/>
            <a:gd name="connsiteX3" fmla="*/ 0 w 5738788"/>
            <a:gd name="connsiteY3" fmla="*/ 0 h 3327400"/>
            <a:gd name="connsiteX0" fmla="*/ 5702309 w 5744851"/>
            <a:gd name="connsiteY0" fmla="*/ 3327400 h 3327400"/>
            <a:gd name="connsiteX1" fmla="*/ 4902209 w 5744851"/>
            <a:gd name="connsiteY1" fmla="*/ 1308100 h 3327400"/>
            <a:gd name="connsiteX2" fmla="*/ 609609 w 5744851"/>
            <a:gd name="connsiteY2" fmla="*/ 749300 h 3327400"/>
            <a:gd name="connsiteX3" fmla="*/ 9 w 5744851"/>
            <a:gd name="connsiteY3" fmla="*/ 0 h 3327400"/>
            <a:gd name="connsiteX0" fmla="*/ 6108700 w 6151242"/>
            <a:gd name="connsiteY0" fmla="*/ 3390900 h 3390900"/>
            <a:gd name="connsiteX1" fmla="*/ 5308600 w 6151242"/>
            <a:gd name="connsiteY1" fmla="*/ 1371600 h 3390900"/>
            <a:gd name="connsiteX2" fmla="*/ 1016000 w 6151242"/>
            <a:gd name="connsiteY2" fmla="*/ 812800 h 3390900"/>
            <a:gd name="connsiteX3" fmla="*/ 0 w 6151242"/>
            <a:gd name="connsiteY3" fmla="*/ 0 h 3390900"/>
            <a:gd name="connsiteX0" fmla="*/ 6108700 w 6193621"/>
            <a:gd name="connsiteY0" fmla="*/ 3390900 h 3390900"/>
            <a:gd name="connsiteX1" fmla="*/ 5511800 w 6193621"/>
            <a:gd name="connsiteY1" fmla="*/ 1346200 h 3390900"/>
            <a:gd name="connsiteX2" fmla="*/ 1016000 w 6193621"/>
            <a:gd name="connsiteY2" fmla="*/ 812800 h 3390900"/>
            <a:gd name="connsiteX3" fmla="*/ 0 w 6193621"/>
            <a:gd name="connsiteY3" fmla="*/ 0 h 3390900"/>
            <a:gd name="connsiteX0" fmla="*/ 6769100 w 6787393"/>
            <a:gd name="connsiteY0" fmla="*/ 3213100 h 3213100"/>
            <a:gd name="connsiteX1" fmla="*/ 5511800 w 6787393"/>
            <a:gd name="connsiteY1" fmla="*/ 1346200 h 3213100"/>
            <a:gd name="connsiteX2" fmla="*/ 1016000 w 6787393"/>
            <a:gd name="connsiteY2" fmla="*/ 812800 h 3213100"/>
            <a:gd name="connsiteX3" fmla="*/ 0 w 6787393"/>
            <a:gd name="connsiteY3" fmla="*/ 0 h 3213100"/>
            <a:gd name="connsiteX0" fmla="*/ 6769100 w 6800833"/>
            <a:gd name="connsiteY0" fmla="*/ 3213100 h 3213100"/>
            <a:gd name="connsiteX1" fmla="*/ 5765874 w 6800833"/>
            <a:gd name="connsiteY1" fmla="*/ 1037742 h 3213100"/>
            <a:gd name="connsiteX2" fmla="*/ 1016000 w 6800833"/>
            <a:gd name="connsiteY2" fmla="*/ 812800 h 3213100"/>
            <a:gd name="connsiteX3" fmla="*/ 0 w 6800833"/>
            <a:gd name="connsiteY3" fmla="*/ 0 h 3213100"/>
            <a:gd name="connsiteX0" fmla="*/ 7374037 w 7386598"/>
            <a:gd name="connsiteY0" fmla="*/ 1760779 h 1760779"/>
            <a:gd name="connsiteX1" fmla="*/ 5765874 w 7386598"/>
            <a:gd name="connsiteY1" fmla="*/ 1037742 h 1760779"/>
            <a:gd name="connsiteX2" fmla="*/ 1016000 w 7386598"/>
            <a:gd name="connsiteY2" fmla="*/ 812800 h 1760779"/>
            <a:gd name="connsiteX3" fmla="*/ 0 w 7386598"/>
            <a:gd name="connsiteY3" fmla="*/ 0 h 1760779"/>
            <a:gd name="connsiteX0" fmla="*/ 7374037 w 7386598"/>
            <a:gd name="connsiteY0" fmla="*/ 1760779 h 1760779"/>
            <a:gd name="connsiteX1" fmla="*/ 5765875 w 7386598"/>
            <a:gd name="connsiteY1" fmla="*/ 780694 h 1760779"/>
            <a:gd name="connsiteX2" fmla="*/ 1016000 w 7386598"/>
            <a:gd name="connsiteY2" fmla="*/ 812800 h 1760779"/>
            <a:gd name="connsiteX3" fmla="*/ 0 w 7386598"/>
            <a:gd name="connsiteY3" fmla="*/ 0 h 1760779"/>
            <a:gd name="connsiteX0" fmla="*/ 7374037 w 7374037"/>
            <a:gd name="connsiteY0" fmla="*/ 1760779 h 1760779"/>
            <a:gd name="connsiteX1" fmla="*/ 5765875 w 7374037"/>
            <a:gd name="connsiteY1" fmla="*/ 780694 h 1760779"/>
            <a:gd name="connsiteX2" fmla="*/ 1016000 w 7374037"/>
            <a:gd name="connsiteY2" fmla="*/ 812800 h 1760779"/>
            <a:gd name="connsiteX3" fmla="*/ 0 w 7374037"/>
            <a:gd name="connsiteY3" fmla="*/ 0 h 1760779"/>
            <a:gd name="connsiteX0" fmla="*/ 7132062 w 7132062"/>
            <a:gd name="connsiteY0" fmla="*/ 1773631 h 1773631"/>
            <a:gd name="connsiteX1" fmla="*/ 5765875 w 7132062"/>
            <a:gd name="connsiteY1" fmla="*/ 780694 h 1773631"/>
            <a:gd name="connsiteX2" fmla="*/ 1016000 w 7132062"/>
            <a:gd name="connsiteY2" fmla="*/ 812800 h 1773631"/>
            <a:gd name="connsiteX3" fmla="*/ 0 w 7132062"/>
            <a:gd name="connsiteY3" fmla="*/ 0 h 1773631"/>
            <a:gd name="connsiteX0" fmla="*/ 7132062 w 7132062"/>
            <a:gd name="connsiteY0" fmla="*/ 1773631 h 1773631"/>
            <a:gd name="connsiteX1" fmla="*/ 4676989 w 7132062"/>
            <a:gd name="connsiteY1" fmla="*/ 716432 h 1773631"/>
            <a:gd name="connsiteX2" fmla="*/ 1016000 w 7132062"/>
            <a:gd name="connsiteY2" fmla="*/ 812800 h 1773631"/>
            <a:gd name="connsiteX3" fmla="*/ 0 w 7132062"/>
            <a:gd name="connsiteY3" fmla="*/ 0 h 1773631"/>
            <a:gd name="connsiteX0" fmla="*/ 7132062 w 7132062"/>
            <a:gd name="connsiteY0" fmla="*/ 1773631 h 1773631"/>
            <a:gd name="connsiteX1" fmla="*/ 4676989 w 7132062"/>
            <a:gd name="connsiteY1" fmla="*/ 716432 h 1773631"/>
            <a:gd name="connsiteX2" fmla="*/ 1016000 w 7132062"/>
            <a:gd name="connsiteY2" fmla="*/ 812800 h 1773631"/>
            <a:gd name="connsiteX3" fmla="*/ 0 w 7132062"/>
            <a:gd name="connsiteY3" fmla="*/ 0 h 1773631"/>
            <a:gd name="connsiteX0" fmla="*/ 7132062 w 7132062"/>
            <a:gd name="connsiteY0" fmla="*/ 1773631 h 1773631"/>
            <a:gd name="connsiteX1" fmla="*/ 4676989 w 7132062"/>
            <a:gd name="connsiteY1" fmla="*/ 716432 h 1773631"/>
            <a:gd name="connsiteX2" fmla="*/ 1016000 w 7132062"/>
            <a:gd name="connsiteY2" fmla="*/ 812800 h 1773631"/>
            <a:gd name="connsiteX3" fmla="*/ 0 w 7132062"/>
            <a:gd name="connsiteY3" fmla="*/ 0 h 17736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32062" h="1773631">
              <a:moveTo>
                <a:pt x="7132062" y="1773631"/>
              </a:moveTo>
              <a:cubicBezTo>
                <a:pt x="7112217" y="782244"/>
                <a:pt x="5853617" y="760898"/>
                <a:pt x="4676989" y="716432"/>
              </a:cubicBezTo>
              <a:cubicBezTo>
                <a:pt x="3500361" y="671966"/>
                <a:pt x="1934633" y="1037167"/>
                <a:pt x="1016000" y="812800"/>
              </a:cubicBezTo>
              <a:cubicBezTo>
                <a:pt x="97367" y="588433"/>
                <a:pt x="52917" y="129117"/>
                <a:pt x="0" y="0"/>
              </a:cubicBezTo>
            </a:path>
          </a:pathLst>
        </a:custGeom>
        <a:ln w="127000" cap="rnd">
          <a:solidFill>
            <a:srgbClr val="FFFF00">
              <a:alpha val="80000"/>
            </a:srgbClr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127000</xdr:colOff>
      <xdr:row>22</xdr:row>
      <xdr:rowOff>142875</xdr:rowOff>
    </xdr:from>
    <xdr:to>
      <xdr:col>15</xdr:col>
      <xdr:colOff>428625</xdr:colOff>
      <xdr:row>22</xdr:row>
      <xdr:rowOff>158750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C2C8667-BC03-4C44-AA1B-9B35D5E44B70}"/>
            </a:ext>
          </a:extLst>
        </xdr:cNvPr>
        <xdr:cNvCxnSpPr/>
      </xdr:nvCxnSpPr>
      <xdr:spPr>
        <a:xfrm flipV="1">
          <a:off x="13703300" y="5629275"/>
          <a:ext cx="1679575" cy="15875"/>
        </a:xfrm>
        <a:prstGeom prst="straightConnector1">
          <a:avLst/>
        </a:prstGeom>
        <a:ln w="127000" cap="rnd">
          <a:solidFill>
            <a:schemeClr val="accent3">
              <a:lumMod val="40000"/>
              <a:lumOff val="60000"/>
              <a:alpha val="87000"/>
            </a:schemeClr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450850</xdr:colOff>
      <xdr:row>19</xdr:row>
      <xdr:rowOff>158750</xdr:rowOff>
    </xdr:from>
    <xdr:to>
      <xdr:col>16</xdr:col>
      <xdr:colOff>1454150</xdr:colOff>
      <xdr:row>23</xdr:row>
      <xdr:rowOff>3175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CC9C7D3-EE25-477E-B9FC-A124C4D736C6}"/>
            </a:ext>
          </a:extLst>
        </xdr:cNvPr>
        <xdr:cNvSpPr txBox="1"/>
      </xdr:nvSpPr>
      <xdr:spPr>
        <a:xfrm>
          <a:off x="15405100" y="4826000"/>
          <a:ext cx="1524000" cy="10064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1112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/>
            <a:t>Resultat final</a:t>
          </a:r>
          <a:br>
            <a:rPr lang="es-ES" sz="1600" b="1"/>
          </a:br>
          <a:r>
            <a:rPr lang="es-ES" sz="1600" b="1"/>
            <a:t>(PUNTS A VALORAR) </a:t>
          </a:r>
        </a:p>
      </xdr:txBody>
    </xdr:sp>
    <xdr:clientData/>
  </xdr:twoCellAnchor>
  <xdr:twoCellAnchor>
    <xdr:from>
      <xdr:col>8</xdr:col>
      <xdr:colOff>914398</xdr:colOff>
      <xdr:row>23</xdr:row>
      <xdr:rowOff>85723</xdr:rowOff>
    </xdr:from>
    <xdr:to>
      <xdr:col>15</xdr:col>
      <xdr:colOff>444500</xdr:colOff>
      <xdr:row>25</xdr:row>
      <xdr:rowOff>158750</xdr:rowOff>
    </xdr:to>
    <xdr:sp macro="" textlink="">
      <xdr:nvSpPr>
        <xdr:cNvPr id="5" name="Forma libre: forma 4">
          <a:extLst>
            <a:ext uri="{FF2B5EF4-FFF2-40B4-BE49-F238E27FC236}">
              <a16:creationId xmlns:a16="http://schemas.microsoft.com/office/drawing/2014/main" id="{8616961E-B7CF-4C2A-B158-8A21DCE03B31}"/>
            </a:ext>
          </a:extLst>
        </xdr:cNvPr>
        <xdr:cNvSpPr/>
      </xdr:nvSpPr>
      <xdr:spPr>
        <a:xfrm rot="10800000">
          <a:off x="9156698" y="5915023"/>
          <a:ext cx="6242052" cy="568327"/>
        </a:xfrm>
        <a:custGeom>
          <a:avLst/>
          <a:gdLst>
            <a:gd name="connsiteX0" fmla="*/ 6272283 w 6346182"/>
            <a:gd name="connsiteY0" fmla="*/ 3086100 h 3086100"/>
            <a:gd name="connsiteX1" fmla="*/ 5548383 w 6346182"/>
            <a:gd name="connsiteY1" fmla="*/ 1397000 h 3086100"/>
            <a:gd name="connsiteX2" fmla="*/ 569983 w 6346182"/>
            <a:gd name="connsiteY2" fmla="*/ 838200 h 3086100"/>
            <a:gd name="connsiteX3" fmla="*/ 74683 w 6346182"/>
            <a:gd name="connsiteY3" fmla="*/ 0 h 3086100"/>
            <a:gd name="connsiteX0" fmla="*/ 6248676 w 6320771"/>
            <a:gd name="connsiteY0" fmla="*/ 3086100 h 3086100"/>
            <a:gd name="connsiteX1" fmla="*/ 5524776 w 6320771"/>
            <a:gd name="connsiteY1" fmla="*/ 1397000 h 3086100"/>
            <a:gd name="connsiteX2" fmla="*/ 597176 w 6320771"/>
            <a:gd name="connsiteY2" fmla="*/ 1155700 h 3086100"/>
            <a:gd name="connsiteX3" fmla="*/ 51076 w 6320771"/>
            <a:gd name="connsiteY3" fmla="*/ 0 h 3086100"/>
            <a:gd name="connsiteX0" fmla="*/ 6150905 w 6223000"/>
            <a:gd name="connsiteY0" fmla="*/ 3314700 h 3314700"/>
            <a:gd name="connsiteX1" fmla="*/ 5427005 w 6223000"/>
            <a:gd name="connsiteY1" fmla="*/ 1625600 h 3314700"/>
            <a:gd name="connsiteX2" fmla="*/ 499405 w 6223000"/>
            <a:gd name="connsiteY2" fmla="*/ 1384300 h 3314700"/>
            <a:gd name="connsiteX3" fmla="*/ 131105 w 6223000"/>
            <a:gd name="connsiteY3" fmla="*/ 0 h 3314700"/>
            <a:gd name="connsiteX0" fmla="*/ 5953252 w 6025347"/>
            <a:gd name="connsiteY0" fmla="*/ 3263900 h 3263900"/>
            <a:gd name="connsiteX1" fmla="*/ 5229352 w 6025347"/>
            <a:gd name="connsiteY1" fmla="*/ 1574800 h 3263900"/>
            <a:gd name="connsiteX2" fmla="*/ 301752 w 6025347"/>
            <a:gd name="connsiteY2" fmla="*/ 1333500 h 3263900"/>
            <a:gd name="connsiteX3" fmla="*/ 479552 w 6025347"/>
            <a:gd name="connsiteY3" fmla="*/ 0 h 3263900"/>
            <a:gd name="connsiteX0" fmla="*/ 5473700 w 5515106"/>
            <a:gd name="connsiteY0" fmla="*/ 3263900 h 3263900"/>
            <a:gd name="connsiteX1" fmla="*/ 4749800 w 5515106"/>
            <a:gd name="connsiteY1" fmla="*/ 1574800 h 3263900"/>
            <a:gd name="connsiteX2" fmla="*/ 939800 w 5515106"/>
            <a:gd name="connsiteY2" fmla="*/ 863600 h 3263900"/>
            <a:gd name="connsiteX3" fmla="*/ 0 w 5515106"/>
            <a:gd name="connsiteY3" fmla="*/ 0 h 3263900"/>
            <a:gd name="connsiteX0" fmla="*/ 5473700 w 5515106"/>
            <a:gd name="connsiteY0" fmla="*/ 3263900 h 3263900"/>
            <a:gd name="connsiteX1" fmla="*/ 4749800 w 5515106"/>
            <a:gd name="connsiteY1" fmla="*/ 1574800 h 3263900"/>
            <a:gd name="connsiteX2" fmla="*/ 939800 w 5515106"/>
            <a:gd name="connsiteY2" fmla="*/ 863600 h 3263900"/>
            <a:gd name="connsiteX3" fmla="*/ 0 w 5515106"/>
            <a:gd name="connsiteY3" fmla="*/ 0 h 3263900"/>
            <a:gd name="connsiteX0" fmla="*/ 5473700 w 5516825"/>
            <a:gd name="connsiteY0" fmla="*/ 3263900 h 3263900"/>
            <a:gd name="connsiteX1" fmla="*/ 4762500 w 5516825"/>
            <a:gd name="connsiteY1" fmla="*/ 1308100 h 3263900"/>
            <a:gd name="connsiteX2" fmla="*/ 939800 w 5516825"/>
            <a:gd name="connsiteY2" fmla="*/ 863600 h 3263900"/>
            <a:gd name="connsiteX3" fmla="*/ 0 w 5516825"/>
            <a:gd name="connsiteY3" fmla="*/ 0 h 3263900"/>
            <a:gd name="connsiteX0" fmla="*/ 5461000 w 5505666"/>
            <a:gd name="connsiteY0" fmla="*/ 3403600 h 3403600"/>
            <a:gd name="connsiteX1" fmla="*/ 4762500 w 5505666"/>
            <a:gd name="connsiteY1" fmla="*/ 1308100 h 3403600"/>
            <a:gd name="connsiteX2" fmla="*/ 939800 w 5505666"/>
            <a:gd name="connsiteY2" fmla="*/ 863600 h 3403600"/>
            <a:gd name="connsiteX3" fmla="*/ 0 w 5505666"/>
            <a:gd name="connsiteY3" fmla="*/ 0 h 3403600"/>
            <a:gd name="connsiteX0" fmla="*/ 5410200 w 5461876"/>
            <a:gd name="connsiteY0" fmla="*/ 3619500 h 3619500"/>
            <a:gd name="connsiteX1" fmla="*/ 4762500 w 5461876"/>
            <a:gd name="connsiteY1" fmla="*/ 1308100 h 3619500"/>
            <a:gd name="connsiteX2" fmla="*/ 939800 w 5461876"/>
            <a:gd name="connsiteY2" fmla="*/ 863600 h 3619500"/>
            <a:gd name="connsiteX3" fmla="*/ 0 w 5461876"/>
            <a:gd name="connsiteY3" fmla="*/ 0 h 3619500"/>
            <a:gd name="connsiteX0" fmla="*/ 5410200 w 5457583"/>
            <a:gd name="connsiteY0" fmla="*/ 3619500 h 3619500"/>
            <a:gd name="connsiteX1" fmla="*/ 4737100 w 5457583"/>
            <a:gd name="connsiteY1" fmla="*/ 1701800 h 3619500"/>
            <a:gd name="connsiteX2" fmla="*/ 939800 w 5457583"/>
            <a:gd name="connsiteY2" fmla="*/ 863600 h 3619500"/>
            <a:gd name="connsiteX3" fmla="*/ 0 w 5457583"/>
            <a:gd name="connsiteY3" fmla="*/ 0 h 3619500"/>
            <a:gd name="connsiteX0" fmla="*/ 5702300 w 5726158"/>
            <a:gd name="connsiteY0" fmla="*/ 3327400 h 3327400"/>
            <a:gd name="connsiteX1" fmla="*/ 4737100 w 5726158"/>
            <a:gd name="connsiteY1" fmla="*/ 1701800 h 3327400"/>
            <a:gd name="connsiteX2" fmla="*/ 939800 w 5726158"/>
            <a:gd name="connsiteY2" fmla="*/ 863600 h 3327400"/>
            <a:gd name="connsiteX3" fmla="*/ 0 w 5726158"/>
            <a:gd name="connsiteY3" fmla="*/ 0 h 3327400"/>
            <a:gd name="connsiteX0" fmla="*/ 5702300 w 5738788"/>
            <a:gd name="connsiteY0" fmla="*/ 3327400 h 3327400"/>
            <a:gd name="connsiteX1" fmla="*/ 4902200 w 5738788"/>
            <a:gd name="connsiteY1" fmla="*/ 1308100 h 3327400"/>
            <a:gd name="connsiteX2" fmla="*/ 939800 w 5738788"/>
            <a:gd name="connsiteY2" fmla="*/ 863600 h 3327400"/>
            <a:gd name="connsiteX3" fmla="*/ 0 w 5738788"/>
            <a:gd name="connsiteY3" fmla="*/ 0 h 3327400"/>
            <a:gd name="connsiteX0" fmla="*/ 5702309 w 5744851"/>
            <a:gd name="connsiteY0" fmla="*/ 3327400 h 3327400"/>
            <a:gd name="connsiteX1" fmla="*/ 4902209 w 5744851"/>
            <a:gd name="connsiteY1" fmla="*/ 1308100 h 3327400"/>
            <a:gd name="connsiteX2" fmla="*/ 609609 w 5744851"/>
            <a:gd name="connsiteY2" fmla="*/ 749300 h 3327400"/>
            <a:gd name="connsiteX3" fmla="*/ 9 w 5744851"/>
            <a:gd name="connsiteY3" fmla="*/ 0 h 3327400"/>
            <a:gd name="connsiteX0" fmla="*/ 6108700 w 6151242"/>
            <a:gd name="connsiteY0" fmla="*/ 3390900 h 3390900"/>
            <a:gd name="connsiteX1" fmla="*/ 5308600 w 6151242"/>
            <a:gd name="connsiteY1" fmla="*/ 1371600 h 3390900"/>
            <a:gd name="connsiteX2" fmla="*/ 1016000 w 6151242"/>
            <a:gd name="connsiteY2" fmla="*/ 812800 h 3390900"/>
            <a:gd name="connsiteX3" fmla="*/ 0 w 6151242"/>
            <a:gd name="connsiteY3" fmla="*/ 0 h 3390900"/>
            <a:gd name="connsiteX0" fmla="*/ 6108700 w 6193621"/>
            <a:gd name="connsiteY0" fmla="*/ 3390900 h 3390900"/>
            <a:gd name="connsiteX1" fmla="*/ 5511800 w 6193621"/>
            <a:gd name="connsiteY1" fmla="*/ 1346200 h 3390900"/>
            <a:gd name="connsiteX2" fmla="*/ 1016000 w 6193621"/>
            <a:gd name="connsiteY2" fmla="*/ 812800 h 3390900"/>
            <a:gd name="connsiteX3" fmla="*/ 0 w 6193621"/>
            <a:gd name="connsiteY3" fmla="*/ 0 h 3390900"/>
            <a:gd name="connsiteX0" fmla="*/ 6769100 w 6787393"/>
            <a:gd name="connsiteY0" fmla="*/ 3213100 h 3213100"/>
            <a:gd name="connsiteX1" fmla="*/ 5511800 w 6787393"/>
            <a:gd name="connsiteY1" fmla="*/ 1346200 h 3213100"/>
            <a:gd name="connsiteX2" fmla="*/ 1016000 w 6787393"/>
            <a:gd name="connsiteY2" fmla="*/ 812800 h 3213100"/>
            <a:gd name="connsiteX3" fmla="*/ 0 w 6787393"/>
            <a:gd name="connsiteY3" fmla="*/ 0 h 3213100"/>
            <a:gd name="connsiteX0" fmla="*/ 6769100 w 6800833"/>
            <a:gd name="connsiteY0" fmla="*/ 3213100 h 3213100"/>
            <a:gd name="connsiteX1" fmla="*/ 5765874 w 6800833"/>
            <a:gd name="connsiteY1" fmla="*/ 1037742 h 3213100"/>
            <a:gd name="connsiteX2" fmla="*/ 1016000 w 6800833"/>
            <a:gd name="connsiteY2" fmla="*/ 812800 h 3213100"/>
            <a:gd name="connsiteX3" fmla="*/ 0 w 6800833"/>
            <a:gd name="connsiteY3" fmla="*/ 0 h 3213100"/>
            <a:gd name="connsiteX0" fmla="*/ 7374037 w 7386598"/>
            <a:gd name="connsiteY0" fmla="*/ 1760779 h 1760779"/>
            <a:gd name="connsiteX1" fmla="*/ 5765874 w 7386598"/>
            <a:gd name="connsiteY1" fmla="*/ 1037742 h 1760779"/>
            <a:gd name="connsiteX2" fmla="*/ 1016000 w 7386598"/>
            <a:gd name="connsiteY2" fmla="*/ 812800 h 1760779"/>
            <a:gd name="connsiteX3" fmla="*/ 0 w 7386598"/>
            <a:gd name="connsiteY3" fmla="*/ 0 h 1760779"/>
            <a:gd name="connsiteX0" fmla="*/ 7374037 w 7386598"/>
            <a:gd name="connsiteY0" fmla="*/ 1760779 h 1760779"/>
            <a:gd name="connsiteX1" fmla="*/ 5765875 w 7386598"/>
            <a:gd name="connsiteY1" fmla="*/ 780694 h 1760779"/>
            <a:gd name="connsiteX2" fmla="*/ 1016000 w 7386598"/>
            <a:gd name="connsiteY2" fmla="*/ 812800 h 1760779"/>
            <a:gd name="connsiteX3" fmla="*/ 0 w 7386598"/>
            <a:gd name="connsiteY3" fmla="*/ 0 h 1760779"/>
            <a:gd name="connsiteX0" fmla="*/ 7374037 w 7374037"/>
            <a:gd name="connsiteY0" fmla="*/ 1760779 h 1760779"/>
            <a:gd name="connsiteX1" fmla="*/ 5765875 w 7374037"/>
            <a:gd name="connsiteY1" fmla="*/ 780694 h 1760779"/>
            <a:gd name="connsiteX2" fmla="*/ 1016000 w 7374037"/>
            <a:gd name="connsiteY2" fmla="*/ 812800 h 1760779"/>
            <a:gd name="connsiteX3" fmla="*/ 0 w 7374037"/>
            <a:gd name="connsiteY3" fmla="*/ 0 h 1760779"/>
            <a:gd name="connsiteX0" fmla="*/ 7132062 w 7132062"/>
            <a:gd name="connsiteY0" fmla="*/ 1773631 h 1773631"/>
            <a:gd name="connsiteX1" fmla="*/ 5765875 w 7132062"/>
            <a:gd name="connsiteY1" fmla="*/ 780694 h 1773631"/>
            <a:gd name="connsiteX2" fmla="*/ 1016000 w 7132062"/>
            <a:gd name="connsiteY2" fmla="*/ 812800 h 1773631"/>
            <a:gd name="connsiteX3" fmla="*/ 0 w 7132062"/>
            <a:gd name="connsiteY3" fmla="*/ 0 h 1773631"/>
            <a:gd name="connsiteX0" fmla="*/ 7132062 w 7132062"/>
            <a:gd name="connsiteY0" fmla="*/ 1773631 h 1773631"/>
            <a:gd name="connsiteX1" fmla="*/ 4676989 w 7132062"/>
            <a:gd name="connsiteY1" fmla="*/ 716432 h 1773631"/>
            <a:gd name="connsiteX2" fmla="*/ 1016000 w 7132062"/>
            <a:gd name="connsiteY2" fmla="*/ 812800 h 1773631"/>
            <a:gd name="connsiteX3" fmla="*/ 0 w 7132062"/>
            <a:gd name="connsiteY3" fmla="*/ 0 h 1773631"/>
            <a:gd name="connsiteX0" fmla="*/ 7132062 w 7132062"/>
            <a:gd name="connsiteY0" fmla="*/ 1773631 h 1773631"/>
            <a:gd name="connsiteX1" fmla="*/ 4676989 w 7132062"/>
            <a:gd name="connsiteY1" fmla="*/ 716432 h 1773631"/>
            <a:gd name="connsiteX2" fmla="*/ 1016000 w 7132062"/>
            <a:gd name="connsiteY2" fmla="*/ 812800 h 1773631"/>
            <a:gd name="connsiteX3" fmla="*/ 0 w 7132062"/>
            <a:gd name="connsiteY3" fmla="*/ 0 h 1773631"/>
            <a:gd name="connsiteX0" fmla="*/ 7132062 w 7132062"/>
            <a:gd name="connsiteY0" fmla="*/ 1773631 h 1773631"/>
            <a:gd name="connsiteX1" fmla="*/ 4676989 w 7132062"/>
            <a:gd name="connsiteY1" fmla="*/ 716432 h 1773631"/>
            <a:gd name="connsiteX2" fmla="*/ 1016000 w 7132062"/>
            <a:gd name="connsiteY2" fmla="*/ 812800 h 1773631"/>
            <a:gd name="connsiteX3" fmla="*/ 0 w 7132062"/>
            <a:gd name="connsiteY3" fmla="*/ 0 h 17736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32062" h="1773631">
              <a:moveTo>
                <a:pt x="7132062" y="1773631"/>
              </a:moveTo>
              <a:cubicBezTo>
                <a:pt x="7112217" y="782244"/>
                <a:pt x="5853617" y="760898"/>
                <a:pt x="4676989" y="716432"/>
              </a:cubicBezTo>
              <a:cubicBezTo>
                <a:pt x="3500361" y="671966"/>
                <a:pt x="1934633" y="1037167"/>
                <a:pt x="1016000" y="812800"/>
              </a:cubicBezTo>
              <a:cubicBezTo>
                <a:pt x="97367" y="588433"/>
                <a:pt x="52917" y="129117"/>
                <a:pt x="0" y="0"/>
              </a:cubicBezTo>
            </a:path>
          </a:pathLst>
        </a:custGeom>
        <a:ln w="127000" cap="rnd">
          <a:solidFill>
            <a:srgbClr val="FFFF00">
              <a:alpha val="80000"/>
            </a:srgbClr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15</xdr:col>
      <xdr:colOff>450851</xdr:colOff>
      <xdr:row>24</xdr:row>
      <xdr:rowOff>111125</xdr:rowOff>
    </xdr:from>
    <xdr:to>
      <xdr:col>16</xdr:col>
      <xdr:colOff>1344084</xdr:colOff>
      <xdr:row>29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668E08C-84AC-4E69-B75C-3818B73A349A}"/>
            </a:ext>
          </a:extLst>
        </xdr:cNvPr>
        <xdr:cNvSpPr txBox="1"/>
      </xdr:nvSpPr>
      <xdr:spPr>
        <a:xfrm>
          <a:off x="15405101" y="6130925"/>
          <a:ext cx="1413933" cy="1550458"/>
        </a:xfrm>
        <a:prstGeom prst="rect">
          <a:avLst/>
        </a:prstGeom>
        <a:solidFill>
          <a:srgbClr val="FFFF00"/>
        </a:solidFill>
        <a:ln w="11112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/>
            <a:t>2. (Preu_Ofert)</a:t>
          </a:r>
        </a:p>
      </xdr:txBody>
    </xdr:sp>
    <xdr:clientData/>
  </xdr:twoCellAnchor>
  <xdr:twoCellAnchor>
    <xdr:from>
      <xdr:col>13</xdr:col>
      <xdr:colOff>209097</xdr:colOff>
      <xdr:row>33</xdr:row>
      <xdr:rowOff>167368</xdr:rowOff>
    </xdr:from>
    <xdr:to>
      <xdr:col>15</xdr:col>
      <xdr:colOff>460375</xdr:colOff>
      <xdr:row>33</xdr:row>
      <xdr:rowOff>333375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3956D296-4185-4633-82F9-6BF144A7EB42}"/>
            </a:ext>
          </a:extLst>
        </xdr:cNvPr>
        <xdr:cNvCxnSpPr/>
      </xdr:nvCxnSpPr>
      <xdr:spPr>
        <a:xfrm flipH="1" flipV="1">
          <a:off x="14210847" y="9231993"/>
          <a:ext cx="1568903" cy="166007"/>
        </a:xfrm>
        <a:prstGeom prst="straightConnector1">
          <a:avLst/>
        </a:prstGeom>
        <a:ln w="177800" cap="rnd">
          <a:solidFill>
            <a:srgbClr val="FFC000">
              <a:alpha val="80000"/>
            </a:srgbClr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471713</xdr:colOff>
      <xdr:row>31</xdr:row>
      <xdr:rowOff>224518</xdr:rowOff>
    </xdr:from>
    <xdr:to>
      <xdr:col>16</xdr:col>
      <xdr:colOff>1968499</xdr:colOff>
      <xdr:row>36</xdr:row>
      <xdr:rowOff>142875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E53D2F3A-1339-4686-99DA-876A5EFA93BB}"/>
            </a:ext>
          </a:extLst>
        </xdr:cNvPr>
        <xdr:cNvSpPr txBox="1"/>
      </xdr:nvSpPr>
      <xdr:spPr>
        <a:xfrm>
          <a:off x="15791088" y="8479518"/>
          <a:ext cx="1988911" cy="1982107"/>
        </a:xfrm>
        <a:prstGeom prst="rect">
          <a:avLst/>
        </a:prstGeom>
        <a:solidFill>
          <a:srgbClr val="FFCC00"/>
        </a:solidFill>
        <a:ln w="11112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i="1" u="none"/>
            <a:t> Dada</a:t>
          </a:r>
          <a:r>
            <a:rPr lang="es-ES" sz="1400" b="1" i="1" u="none" baseline="0"/>
            <a:t> </a:t>
          </a:r>
          <a:r>
            <a:rPr lang="es-ES" sz="1400" b="1" i="1" u="none"/>
            <a:t>que el licitador introduirà</a:t>
          </a:r>
        </a:p>
        <a:p>
          <a:pPr algn="ctr"/>
          <a:r>
            <a:rPr lang="es-ES" sz="1400" b="1" i="1" u="none"/>
            <a:t>(base de l'oferta)</a:t>
          </a:r>
          <a:br>
            <a:rPr lang="es-ES" sz="1400" b="1" i="1" u="none"/>
          </a:br>
          <a:endParaRPr lang="es-ES" sz="1400" b="1" i="1" u="none"/>
        </a:p>
        <a:p>
          <a:pPr algn="ctr"/>
          <a:r>
            <a:rPr lang="es-ES" sz="1400" b="1" i="1" u="sng"/>
            <a:t>Constaran detallades al contracte d'adjudicació</a:t>
          </a:r>
        </a:p>
      </xdr:txBody>
    </xdr:sp>
    <xdr:clientData/>
  </xdr:twoCellAnchor>
  <xdr:oneCellAnchor>
    <xdr:from>
      <xdr:col>5</xdr:col>
      <xdr:colOff>15875</xdr:colOff>
      <xdr:row>63</xdr:row>
      <xdr:rowOff>47625</xdr:rowOff>
    </xdr:from>
    <xdr:ext cx="3667125" cy="504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CCDBA312-D7A1-4A30-91D8-148DFB25F206}"/>
                </a:ext>
              </a:extLst>
            </xdr:cNvPr>
            <xdr:cNvSpPr txBox="1"/>
          </xdr:nvSpPr>
          <xdr:spPr>
            <a:xfrm>
              <a:off x="4873625" y="21288375"/>
              <a:ext cx="3667125" cy="504825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𝑃𝑢𝑛𝑡𝑠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𝑃𝑅𝐸𝑈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𝑂𝑓𝑒𝑟𝑡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𝑃𝑀</m:t>
                    </m:r>
                    <m:r>
                      <a:rPr lang="es-ES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f>
                      <m:fPr>
                        <m:ctrlPr>
                          <a:rPr lang="es-ES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𝑃𝑟𝑒𝑢𝑆𝑜𝑟𝑡𝑖𝑑𝑎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𝑃𝑟𝑒𝑢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_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𝑂𝑓𝑒𝑟𝑡</m:t>
                            </m:r>
                          </m:e>
                        </m:d>
                      </m:num>
                      <m:den>
                        <m:d>
                          <m:dPr>
                            <m:ctrlP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𝑃𝑟𝑒𝑢𝑆𝑜𝑟𝑡𝑖𝑑𝑎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𝑃𝑟𝑒𝑢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_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í</m:t>
                            </m:r>
                            <m:r>
                              <a:rPr lang="es-ES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𝑛𝑖𝑚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s-ES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CCDBA312-D7A1-4A30-91D8-148DFB25F206}"/>
                </a:ext>
              </a:extLst>
            </xdr:cNvPr>
            <xdr:cNvSpPr txBox="1"/>
          </xdr:nvSpPr>
          <xdr:spPr>
            <a:xfrm>
              <a:off x="4873625" y="21288375"/>
              <a:ext cx="3667125" cy="504825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/>
              <a:r>
                <a:rPr lang="es-ES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𝑃𝑢𝑛𝑡𝑠 𝑃𝑅𝐸𝑈_𝑂𝑓𝑒𝑟𝑡=𝑃𝑀∗((𝑃𝑟𝑒𝑢𝑆𝑜𝑟𝑡𝑖𝑑𝑎−𝑃𝑟𝑒𝑢_𝑂𝑓𝑒𝑟𝑡))/((𝑃𝑟𝑒𝑢𝑆𝑜𝑟𝑡𝑖𝑑𝑎−𝑃𝑟𝑒𝑢_𝑀í𝑛𝑖𝑚) )</a:t>
              </a:r>
              <a:endParaRPr lang="es-ES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5</xdr:col>
      <xdr:colOff>0</xdr:colOff>
      <xdr:row>66</xdr:row>
      <xdr:rowOff>142875</xdr:rowOff>
    </xdr:from>
    <xdr:ext cx="2857500" cy="571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C4138C23-369C-4A9F-9ACF-E93A3AEB3D69}"/>
                </a:ext>
              </a:extLst>
            </xdr:cNvPr>
            <xdr:cNvSpPr txBox="1"/>
          </xdr:nvSpPr>
          <xdr:spPr>
            <a:xfrm>
              <a:off x="5349875" y="22082125"/>
              <a:ext cx="2857500" cy="571500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E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𝑃𝑟𝑒𝑢</m:t>
                    </m:r>
                    <m:r>
                      <a:rPr lang="es-E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_</m:t>
                    </m:r>
                    <m:r>
                      <a:rPr lang="es-E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𝑂𝑓𝑒𝑟𝑡</m:t>
                    </m:r>
                    <m:r>
                      <a:rPr lang="es-ES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E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E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E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s-E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es-E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sSub>
                          <m:sSubPr>
                            <m:ctrlPr>
                              <a:rPr lang="es-ES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𝑃𝑟𝑒𝑢</m:t>
                            </m:r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_</m:t>
                            </m:r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𝑆𝑢𝑏𝑙𝑜𝑡</m:t>
                            </m:r>
                          </m:e>
                          <m:sub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s-E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s-E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ES" sz="1200">
                <a:solidFill>
                  <a:schemeClr val="accent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C4138C23-369C-4A9F-9ACF-E93A3AEB3D69}"/>
                </a:ext>
              </a:extLst>
            </xdr:cNvPr>
            <xdr:cNvSpPr txBox="1"/>
          </xdr:nvSpPr>
          <xdr:spPr>
            <a:xfrm>
              <a:off x="5349875" y="22082125"/>
              <a:ext cx="2857500" cy="571500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E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𝑃𝑟𝑒𝑢_𝑂𝑓𝑒𝑟𝑡</a:t>
              </a:r>
              <a:r>
                <a:rPr lang="es-ES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=∑</a:t>
              </a:r>
              <a:r>
                <a:rPr lang="es-E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_(𝑖</a:t>
              </a:r>
              <a:r>
                <a:rPr lang="es-ES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</a:t>
              </a:r>
              <a:r>
                <a:rPr lang="es-E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1)^</a:t>
              </a:r>
              <a:r>
                <a:rPr lang="es-ES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𝑛</a:t>
              </a:r>
              <a:r>
                <a:rPr lang="es-E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▒〖〖𝑃𝑟𝑒𝑢_𝑆𝑢𝑏𝑙𝑜𝑡〗_𝑖·𝐷_𝑖 〗</a:t>
              </a:r>
              <a:endParaRPr lang="es-ES" sz="1200">
                <a:solidFill>
                  <a:schemeClr val="accent1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57B5-F925-46E1-9E2A-CC88855F5987}">
  <sheetPr>
    <tabColor rgb="FF92D050"/>
  </sheetPr>
  <dimension ref="A1:W124"/>
  <sheetViews>
    <sheetView showGridLines="0" tabSelected="1" topLeftCell="A49" zoomScaleNormal="100" workbookViewId="0">
      <selection activeCell="F1" sqref="F1:N1"/>
    </sheetView>
  </sheetViews>
  <sheetFormatPr baseColWidth="10" defaultRowHeight="14.4"/>
  <cols>
    <col min="1" max="1" width="7.33203125" customWidth="1"/>
    <col min="2" max="2" width="3.109375" customWidth="1"/>
    <col min="3" max="3" width="20.33203125" customWidth="1"/>
    <col min="4" max="4" width="18.33203125" customWidth="1"/>
    <col min="5" max="5" width="24.33203125" customWidth="1"/>
    <col min="6" max="6" width="17.109375" customWidth="1"/>
    <col min="7" max="7" width="19.109375" customWidth="1"/>
    <col min="8" max="8" width="14.5546875" customWidth="1"/>
    <col min="9" max="9" width="13.88671875" customWidth="1"/>
    <col min="10" max="10" width="14.44140625" customWidth="1"/>
    <col min="11" max="12" width="14.33203125" bestFit="1" customWidth="1"/>
    <col min="13" max="13" width="14.109375" customWidth="1"/>
    <col min="14" max="14" width="18.33203125" customWidth="1"/>
    <col min="15" max="15" width="4.88671875" customWidth="1"/>
    <col min="16" max="16" width="15.5546875" customWidth="1"/>
    <col min="17" max="17" width="30.6640625" customWidth="1"/>
    <col min="18" max="18" width="25.109375" customWidth="1"/>
    <col min="19" max="20" width="9.88671875" customWidth="1"/>
  </cols>
  <sheetData>
    <row r="1" spans="2:14" ht="36.6">
      <c r="C1" s="21" t="s">
        <v>57</v>
      </c>
      <c r="F1" s="182" t="s">
        <v>76</v>
      </c>
      <c r="G1" s="182"/>
      <c r="H1" s="182"/>
      <c r="I1" s="182"/>
      <c r="J1" s="182"/>
      <c r="K1" s="182"/>
      <c r="L1" s="182"/>
      <c r="M1" s="182"/>
      <c r="N1" s="182"/>
    </row>
    <row r="2" spans="2:14" ht="18.75" customHeight="1">
      <c r="C2" s="10" t="s">
        <v>25</v>
      </c>
      <c r="D2" s="22"/>
      <c r="E2" s="4"/>
      <c r="F2" s="4"/>
      <c r="G2" s="4"/>
      <c r="H2" s="4"/>
      <c r="I2" s="4"/>
      <c r="J2" s="4"/>
      <c r="K2" s="4"/>
      <c r="L2" s="4"/>
      <c r="M2" s="4"/>
    </row>
    <row r="3" spans="2:14" ht="15" customHeight="1">
      <c r="C3" s="10"/>
      <c r="D3" s="22"/>
      <c r="E3" s="4"/>
      <c r="F3" s="4"/>
      <c r="G3" s="4"/>
      <c r="H3" s="4"/>
      <c r="I3" s="4"/>
      <c r="J3" s="4"/>
      <c r="K3" s="4"/>
      <c r="L3" s="4"/>
      <c r="M3" s="4"/>
    </row>
    <row r="4" spans="2:14" ht="15" customHeight="1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2:14" ht="15" customHeight="1">
      <c r="B5" s="26"/>
      <c r="C5" s="27"/>
      <c r="D5" s="28" t="s">
        <v>30</v>
      </c>
      <c r="E5" s="29"/>
      <c r="F5" s="29"/>
      <c r="G5" s="29"/>
      <c r="H5" s="29"/>
      <c r="I5" s="29"/>
      <c r="J5" s="29"/>
      <c r="K5" s="29"/>
      <c r="L5" s="29"/>
      <c r="M5" s="30"/>
    </row>
    <row r="6" spans="2:14" ht="15" customHeight="1">
      <c r="B6" s="26"/>
      <c r="C6" s="28"/>
      <c r="D6" s="28"/>
      <c r="E6" s="29"/>
      <c r="F6" s="29"/>
      <c r="G6" s="29"/>
      <c r="H6" s="29"/>
      <c r="I6" s="29"/>
      <c r="J6" s="29"/>
      <c r="K6" s="29"/>
      <c r="L6" s="29"/>
      <c r="M6" s="30"/>
    </row>
    <row r="7" spans="2:14" ht="15" customHeight="1">
      <c r="B7" s="26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2:14" ht="15" customHeight="1">
      <c r="B8" s="26"/>
      <c r="C8" s="31"/>
      <c r="D8" s="29" t="s">
        <v>31</v>
      </c>
      <c r="E8" s="29"/>
      <c r="F8" s="29"/>
      <c r="G8" s="29"/>
      <c r="H8" s="29"/>
      <c r="I8" s="29"/>
      <c r="J8" s="29"/>
      <c r="K8" s="29"/>
      <c r="L8" s="29"/>
      <c r="M8" s="30"/>
    </row>
    <row r="9" spans="2:14" ht="15" customHeight="1">
      <c r="B9" s="26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2:14" ht="15" customHeight="1">
      <c r="B10" s="26"/>
      <c r="C10" s="32"/>
      <c r="D10" s="181" t="s">
        <v>32</v>
      </c>
      <c r="E10" s="29"/>
      <c r="F10" s="29"/>
      <c r="G10" s="29"/>
      <c r="H10" s="29"/>
      <c r="I10" s="29"/>
      <c r="J10" s="29"/>
      <c r="K10" s="29"/>
      <c r="L10" s="29"/>
      <c r="M10" s="30"/>
    </row>
    <row r="11" spans="2:14" ht="15" customHeight="1" thickBot="1">
      <c r="B11" s="2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</row>
    <row r="12" spans="2:14" ht="15" customHeight="1" thickTop="1" thickBot="1">
      <c r="B12" s="26"/>
      <c r="C12" s="33"/>
      <c r="D12" s="29" t="s">
        <v>71</v>
      </c>
      <c r="E12" s="29"/>
      <c r="F12" s="29"/>
      <c r="G12" s="29"/>
      <c r="H12" s="29"/>
      <c r="I12" s="29"/>
      <c r="J12" s="29"/>
      <c r="K12" s="29"/>
      <c r="L12" s="29"/>
      <c r="M12" s="30"/>
    </row>
    <row r="13" spans="2:14" ht="15" customHeight="1" thickTop="1" thickBot="1">
      <c r="B13" s="26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</row>
    <row r="14" spans="2:14" ht="15" customHeight="1" thickTop="1" thickBot="1">
      <c r="B14" s="26"/>
      <c r="C14" s="34"/>
      <c r="D14" s="29" t="s">
        <v>33</v>
      </c>
      <c r="E14" s="29"/>
      <c r="F14" s="29"/>
      <c r="G14" s="29"/>
      <c r="H14" s="29"/>
      <c r="I14" s="29"/>
      <c r="J14" s="29"/>
      <c r="K14" s="29"/>
      <c r="L14" s="29"/>
      <c r="M14" s="30"/>
    </row>
    <row r="15" spans="2:14" ht="15" customHeight="1" thickTop="1"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8"/>
    </row>
    <row r="16" spans="2:14" ht="15" customHeight="1">
      <c r="C16" s="22"/>
      <c r="D16" s="22"/>
      <c r="E16" s="4"/>
      <c r="F16" s="4"/>
      <c r="G16" s="4"/>
      <c r="H16" s="4"/>
      <c r="I16" s="4"/>
      <c r="J16" s="4"/>
      <c r="K16" s="4"/>
      <c r="L16" s="4"/>
      <c r="M16" s="4"/>
    </row>
    <row r="17" spans="1:19" ht="54.75" customHeight="1">
      <c r="A17" s="183" t="s">
        <v>85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</row>
    <row r="18" spans="1:19" ht="25.8">
      <c r="A18" s="39"/>
      <c r="B18" s="39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2"/>
      <c r="P18" s="43"/>
      <c r="Q18" s="43"/>
      <c r="R18" s="44"/>
    </row>
    <row r="19" spans="1:19" ht="26.25" customHeight="1">
      <c r="A19" s="39"/>
      <c r="B19" s="45"/>
      <c r="C19" s="184"/>
      <c r="D19" s="184"/>
      <c r="E19" s="46"/>
      <c r="F19" s="185" t="s">
        <v>88</v>
      </c>
      <c r="G19" s="185"/>
      <c r="H19" s="185"/>
      <c r="I19" s="185"/>
      <c r="J19" s="185"/>
      <c r="K19" s="185"/>
      <c r="L19" s="185"/>
      <c r="M19" s="185"/>
      <c r="N19" s="47"/>
      <c r="O19" s="42"/>
      <c r="Q19" s="43"/>
      <c r="R19" s="43"/>
      <c r="S19" s="44"/>
    </row>
    <row r="20" spans="1:19" ht="9" customHeight="1">
      <c r="A20" s="39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42"/>
    </row>
    <row r="21" spans="1:19" ht="21" customHeight="1">
      <c r="A21" s="39"/>
      <c r="B21" s="48"/>
      <c r="C21" s="186" t="s">
        <v>34</v>
      </c>
      <c r="D21" s="186" t="s">
        <v>35</v>
      </c>
      <c r="E21" s="51"/>
      <c r="F21" s="51"/>
      <c r="G21" s="51"/>
      <c r="H21" s="187" t="s">
        <v>89</v>
      </c>
      <c r="I21" s="187"/>
      <c r="J21" s="187"/>
      <c r="K21" s="187"/>
      <c r="L21" s="188" t="s">
        <v>59</v>
      </c>
      <c r="M21" s="188"/>
      <c r="N21" s="50"/>
      <c r="O21" s="42"/>
    </row>
    <row r="22" spans="1:19" ht="45" customHeight="1" thickBot="1">
      <c r="A22" s="42"/>
      <c r="B22" s="26"/>
      <c r="C22" s="186"/>
      <c r="D22" s="186"/>
      <c r="E22" s="52"/>
      <c r="F22" s="52"/>
      <c r="G22" s="52"/>
      <c r="H22" s="190" t="s">
        <v>24</v>
      </c>
      <c r="I22" s="190"/>
      <c r="J22" s="191" t="s">
        <v>58</v>
      </c>
      <c r="K22" s="191"/>
      <c r="L22" s="189"/>
      <c r="M22" s="189"/>
      <c r="N22" s="50"/>
      <c r="O22" s="42"/>
      <c r="Q22" s="3"/>
    </row>
    <row r="23" spans="1:19" ht="27" thickTop="1" thickBot="1">
      <c r="A23" s="42"/>
      <c r="B23" s="26"/>
      <c r="C23" s="147">
        <f>F60</f>
        <v>244.05600000000001</v>
      </c>
      <c r="D23" s="147">
        <v>215</v>
      </c>
      <c r="E23" s="53"/>
      <c r="F23" s="53"/>
      <c r="G23" s="53"/>
      <c r="H23" s="212"/>
      <c r="I23" s="213"/>
      <c r="J23" s="214">
        <f>IF(OR(L1_Oferta&gt;L1_PreuSortida,L1_Oferta&lt;L1_PreuMinim),,ROUND(L1_PuntsMaxims*(L1_PreuSortida-L1_Oferta)/(L1_PreuSortida-L1_PreuMinim),3))</f>
        <v>0</v>
      </c>
      <c r="K23" s="215"/>
      <c r="L23" s="195">
        <f>+L1_PuntsOferta</f>
        <v>0</v>
      </c>
      <c r="M23" s="196"/>
      <c r="N23" s="50"/>
      <c r="O23" s="42"/>
    </row>
    <row r="24" spans="1:19" ht="15" thickTop="1">
      <c r="A24" s="42"/>
      <c r="B24" s="26"/>
      <c r="C24" s="29"/>
      <c r="D24" s="29"/>
      <c r="E24" s="29"/>
      <c r="F24" s="49"/>
      <c r="G24" s="49"/>
      <c r="H24" s="49"/>
      <c r="I24" s="49"/>
      <c r="J24" s="49"/>
      <c r="K24" s="49"/>
      <c r="L24" s="49"/>
      <c r="M24" s="49"/>
      <c r="N24" s="50"/>
      <c r="O24" s="42"/>
      <c r="Q24" s="54"/>
      <c r="R24" s="55"/>
    </row>
    <row r="25" spans="1:19" ht="24" customHeight="1">
      <c r="A25" s="42"/>
      <c r="B25" s="26"/>
      <c r="C25" s="29"/>
      <c r="D25" s="29"/>
      <c r="E25" s="29"/>
      <c r="F25" s="49"/>
      <c r="G25" s="49"/>
      <c r="H25" s="49"/>
      <c r="I25" s="49"/>
      <c r="J25" s="49"/>
      <c r="K25" s="49"/>
      <c r="L25" s="49"/>
      <c r="M25" s="49"/>
      <c r="N25" s="50"/>
      <c r="O25" s="42"/>
      <c r="Q25" s="54"/>
      <c r="R25" s="55"/>
    </row>
    <row r="26" spans="1:19">
      <c r="A26" s="42"/>
      <c r="B26" s="26"/>
      <c r="C26" s="29"/>
      <c r="D26" s="29"/>
      <c r="E26" s="29"/>
      <c r="F26" s="49"/>
      <c r="G26" s="49"/>
      <c r="H26" s="49"/>
      <c r="I26" s="49"/>
      <c r="J26" s="49"/>
      <c r="K26" s="49"/>
      <c r="L26" s="49"/>
      <c r="M26" s="49"/>
      <c r="N26" s="50"/>
      <c r="O26" s="42"/>
      <c r="Q26" s="54"/>
      <c r="R26" s="55"/>
    </row>
    <row r="27" spans="1:19" ht="19.8">
      <c r="A27" s="42"/>
      <c r="B27" s="26"/>
      <c r="C27" s="154"/>
      <c r="D27" s="154"/>
      <c r="E27" s="56" t="s">
        <v>81</v>
      </c>
      <c r="F27" s="211" t="str">
        <f>IF(L1_Oferta&lt;L1_PreuMinim,"Preu no vàlid, ha de ser superior o igual al preu mínim",IF(OR(L1_Oferta&gt;L1_PreuSortida,F57&lt;&gt;"ok Preu Sublot",F47&lt;&gt;"ok preu OMIE Sublot",F54&lt;&gt;"ok preu OMIP Sublot"),"Preu no vàlid, ha de ser igual o inferior al de sortida per OMIE, OMIP, Sublot i lot","ok Preu Lot"))</f>
        <v>Preu no vàlid, ha de ser superior o igual al preu mínim</v>
      </c>
      <c r="G27" s="211"/>
      <c r="H27" s="211"/>
      <c r="I27" s="211"/>
      <c r="J27" s="211"/>
      <c r="K27" s="211"/>
      <c r="L27" s="211"/>
      <c r="M27" s="211"/>
      <c r="N27" s="50"/>
      <c r="O27" s="42"/>
      <c r="Q27" s="54"/>
      <c r="R27" s="11"/>
    </row>
    <row r="28" spans="1:19" ht="23.25" customHeight="1">
      <c r="A28" s="42"/>
      <c r="B28" s="35"/>
      <c r="C28" s="57"/>
      <c r="D28" s="57"/>
      <c r="E28" s="58"/>
      <c r="F28" s="197"/>
      <c r="G28" s="197"/>
      <c r="H28" s="197"/>
      <c r="I28" s="197"/>
      <c r="J28" s="197"/>
      <c r="K28" s="197"/>
      <c r="L28" s="197"/>
      <c r="M28" s="197"/>
      <c r="N28" s="59"/>
      <c r="O28" s="42"/>
    </row>
    <row r="29" spans="1:19" ht="23.25" customHeight="1">
      <c r="A29" s="42"/>
      <c r="B29" s="42"/>
      <c r="C29" s="60"/>
      <c r="D29" s="60"/>
      <c r="E29" s="60"/>
      <c r="F29" s="40"/>
      <c r="G29" s="40"/>
      <c r="H29" s="40"/>
      <c r="I29" s="40"/>
      <c r="J29" s="40"/>
      <c r="K29" s="40"/>
      <c r="L29" s="40"/>
      <c r="M29" s="40"/>
      <c r="N29" s="40"/>
      <c r="O29" s="42"/>
      <c r="Q29" s="54"/>
      <c r="S29" s="61"/>
    </row>
    <row r="30" spans="1:19" ht="20.25" customHeight="1">
      <c r="A30" s="42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9" ht="15" thickBot="1">
      <c r="A31" s="4"/>
      <c r="B31" s="4"/>
      <c r="C31" s="140" t="s">
        <v>70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9" ht="18">
      <c r="F32" s="192" t="str">
        <f>E73</f>
        <v>Sublot 1.1,
tarifa 6.1TD</v>
      </c>
      <c r="G32" s="193"/>
      <c r="H32" s="193"/>
      <c r="I32" s="193"/>
      <c r="J32" s="193"/>
      <c r="K32" s="194"/>
      <c r="L32" s="4"/>
      <c r="M32" s="4"/>
    </row>
    <row r="33" spans="1:18" ht="15" thickBot="1">
      <c r="F33" s="62" t="s">
        <v>0</v>
      </c>
      <c r="G33" s="63" t="s">
        <v>1</v>
      </c>
      <c r="H33" s="63" t="s">
        <v>2</v>
      </c>
      <c r="I33" s="63" t="s">
        <v>3</v>
      </c>
      <c r="J33" s="63" t="s">
        <v>4</v>
      </c>
      <c r="K33" s="64" t="s">
        <v>5</v>
      </c>
      <c r="L33" s="4"/>
      <c r="M33" s="4"/>
    </row>
    <row r="34" spans="1:18" ht="15.6">
      <c r="C34" s="228" t="s">
        <v>36</v>
      </c>
      <c r="D34" s="230" t="s">
        <v>13</v>
      </c>
      <c r="E34" s="231"/>
      <c r="F34" s="169">
        <f t="shared" ref="F34:K34" si="0">+R51*1.01+5</f>
        <v>240.53999659987849</v>
      </c>
      <c r="G34" s="6">
        <f t="shared" si="0"/>
        <v>235.31958042755736</v>
      </c>
      <c r="H34" s="6">
        <f t="shared" si="0"/>
        <v>198.48483330503549</v>
      </c>
      <c r="I34" s="6">
        <f t="shared" si="0"/>
        <v>197.67783218099876</v>
      </c>
      <c r="J34" s="6">
        <f t="shared" si="0"/>
        <v>206.21206258503409</v>
      </c>
      <c r="K34" s="66">
        <f t="shared" si="0"/>
        <v>190.44194621210681</v>
      </c>
      <c r="L34" s="4"/>
      <c r="O34" s="67"/>
      <c r="R34" s="4">
        <f>SUMPRODUCT(F34:K34,E71:J71)</f>
        <v>206.4435852337088</v>
      </c>
    </row>
    <row r="35" spans="1:18" ht="15.6">
      <c r="C35" s="222"/>
      <c r="D35" s="204" t="s">
        <v>9</v>
      </c>
      <c r="E35" s="205"/>
      <c r="F35" s="169">
        <v>0.93399999999999817</v>
      </c>
      <c r="G35" s="6">
        <v>0.43099999999999816</v>
      </c>
      <c r="H35" s="6">
        <v>0.28699999999999981</v>
      </c>
      <c r="I35" s="6">
        <v>0.21549999999999936</v>
      </c>
      <c r="J35" s="6">
        <v>0.21549999999999953</v>
      </c>
      <c r="K35" s="66">
        <v>0</v>
      </c>
      <c r="L35" s="4"/>
      <c r="M35" s="4"/>
    </row>
    <row r="36" spans="1:18" ht="15.6">
      <c r="C36" s="222"/>
      <c r="D36" s="206" t="s">
        <v>14</v>
      </c>
      <c r="E36" s="207"/>
      <c r="F36" s="170">
        <v>3.7576693555382077</v>
      </c>
      <c r="G36" s="7">
        <v>3.515724143758451</v>
      </c>
      <c r="H36" s="7">
        <v>2.7640451443986054</v>
      </c>
      <c r="I36" s="7">
        <v>3.1526095526178843</v>
      </c>
      <c r="J36" s="7">
        <v>3.2258860544217676</v>
      </c>
      <c r="K36" s="68">
        <v>4.3697123925534971</v>
      </c>
      <c r="L36" s="4"/>
      <c r="M36" s="4"/>
    </row>
    <row r="37" spans="1:18" ht="15.6">
      <c r="C37" s="222"/>
      <c r="D37" s="204" t="s">
        <v>15</v>
      </c>
      <c r="E37" s="205"/>
      <c r="F37" s="169">
        <v>1.7859875097580018</v>
      </c>
      <c r="G37" s="6">
        <v>2.0384314443442992</v>
      </c>
      <c r="H37" s="6">
        <v>2.361063313233895</v>
      </c>
      <c r="I37" s="6">
        <v>2.5869309833940379</v>
      </c>
      <c r="J37" s="6">
        <v>2.4118299319727883</v>
      </c>
      <c r="K37" s="66">
        <v>3.0125970866763696</v>
      </c>
      <c r="L37" s="4"/>
      <c r="M37" s="4"/>
    </row>
    <row r="38" spans="1:18" s="1" customFormat="1" ht="15.6">
      <c r="C38" s="222"/>
      <c r="D38" s="202" t="s">
        <v>75</v>
      </c>
      <c r="E38" s="203"/>
      <c r="F38" s="169">
        <v>0</v>
      </c>
      <c r="G38" s="6">
        <v>0</v>
      </c>
      <c r="H38" s="6">
        <v>0</v>
      </c>
      <c r="I38" s="6">
        <v>0</v>
      </c>
      <c r="J38" s="6">
        <v>0</v>
      </c>
      <c r="K38" s="66">
        <v>0</v>
      </c>
      <c r="L38" s="4"/>
      <c r="M38" s="4"/>
      <c r="N38"/>
    </row>
    <row r="39" spans="1:18" s="1" customFormat="1" ht="15.6">
      <c r="C39" s="222"/>
      <c r="D39" s="202" t="s">
        <v>65</v>
      </c>
      <c r="E39" s="203"/>
      <c r="F39" s="169">
        <v>1.9599999999999982</v>
      </c>
      <c r="G39" s="6">
        <v>2.0320000000000027</v>
      </c>
      <c r="H39" s="6">
        <v>2.119375000000006</v>
      </c>
      <c r="I39" s="6">
        <v>2.155624999999997</v>
      </c>
      <c r="J39" s="6">
        <v>2.1600000000000024</v>
      </c>
      <c r="K39" s="66">
        <v>2.0829883649724472</v>
      </c>
      <c r="L39" s="4"/>
      <c r="M39" s="4"/>
      <c r="N39"/>
    </row>
    <row r="40" spans="1:18" ht="15.6">
      <c r="C40" s="222"/>
      <c r="D40" s="204" t="s">
        <v>10</v>
      </c>
      <c r="E40" s="205"/>
      <c r="F40" s="171">
        <v>0.16886000000000012</v>
      </c>
      <c r="G40" s="8">
        <v>0.16885999999999951</v>
      </c>
      <c r="H40" s="8">
        <v>0.16885999999999945</v>
      </c>
      <c r="I40" s="8">
        <v>0.16885999999999951</v>
      </c>
      <c r="J40" s="8">
        <v>0.16886000000000001</v>
      </c>
      <c r="K40" s="69">
        <v>0.16885999999999984</v>
      </c>
      <c r="L40" s="4"/>
      <c r="M40" s="4"/>
    </row>
    <row r="41" spans="1:18" ht="15.6">
      <c r="C41" s="222"/>
      <c r="D41" s="206" t="s">
        <v>16</v>
      </c>
      <c r="E41" s="207"/>
      <c r="F41" s="172">
        <v>7.3218645509899274E-2</v>
      </c>
      <c r="G41" s="9">
        <v>7.1885278680447223E-2</v>
      </c>
      <c r="H41" s="9">
        <v>6.2242003125178955E-2</v>
      </c>
      <c r="I41" s="9">
        <v>6.1613707992719632E-2</v>
      </c>
      <c r="J41" s="9">
        <v>4.8498212321428549E-2</v>
      </c>
      <c r="K41" s="70">
        <v>8.2256930030243577E-2</v>
      </c>
      <c r="L41" s="4"/>
      <c r="M41" s="4"/>
    </row>
    <row r="42" spans="1:18" ht="15.6">
      <c r="C42" s="222"/>
      <c r="D42" s="204" t="s">
        <v>66</v>
      </c>
      <c r="E42" s="205"/>
      <c r="F42" s="173">
        <v>1.4999999999999999E-2</v>
      </c>
      <c r="G42" s="71">
        <v>1.4999999999999999E-2</v>
      </c>
      <c r="H42" s="71">
        <v>1.4999999999999999E-2</v>
      </c>
      <c r="I42" s="71">
        <v>1.4999999999999999E-2</v>
      </c>
      <c r="J42" s="71">
        <v>1.4999999999999999E-2</v>
      </c>
      <c r="K42" s="72">
        <v>1.4999999999999999E-2</v>
      </c>
      <c r="L42" s="4"/>
      <c r="M42" s="4"/>
    </row>
    <row r="43" spans="1:18" ht="20.399999999999999" customHeight="1">
      <c r="C43" s="222"/>
      <c r="D43" s="204" t="s">
        <v>11</v>
      </c>
      <c r="E43" s="205"/>
      <c r="F43" s="208">
        <v>0</v>
      </c>
      <c r="G43" s="209"/>
      <c r="H43" s="209"/>
      <c r="I43" s="209"/>
      <c r="J43" s="209"/>
      <c r="K43" s="210"/>
      <c r="L43" s="73" t="s">
        <v>37</v>
      </c>
      <c r="M43" s="4"/>
    </row>
    <row r="44" spans="1:18" ht="15.6">
      <c r="A44" s="3"/>
      <c r="C44" s="222"/>
      <c r="D44" s="206" t="s">
        <v>20</v>
      </c>
      <c r="E44" s="207"/>
      <c r="F44" s="174">
        <f>((F34+F35+F36+F37+F38+F39+F40)*(1+F41)+$F$43)*(1+F42)</f>
        <v>271.3995139703278</v>
      </c>
      <c r="G44" s="76">
        <f>((G34+G35+G36+G37+G38+G39+G40)*(1+G41)+$F$43)*(1+G42)</f>
        <v>264.92521460017662</v>
      </c>
      <c r="H44" s="76">
        <f t="shared" ref="H44:K44" si="1">((H34+H35+H36+H37+H38+H39+H40)*(1+H41)+$F$43)*(1+H42)</f>
        <v>222.30383350678196</v>
      </c>
      <c r="I44" s="76">
        <f t="shared" si="1"/>
        <v>221.92686152755374</v>
      </c>
      <c r="J44" s="76">
        <f t="shared" si="1"/>
        <v>228.16374908970059</v>
      </c>
      <c r="K44" s="77">
        <f t="shared" si="1"/>
        <v>219.78175640061858</v>
      </c>
      <c r="L44" s="4"/>
      <c r="M44" s="4"/>
      <c r="O44" s="74"/>
    </row>
    <row r="45" spans="1:18" ht="15.6">
      <c r="A45" s="3"/>
      <c r="B45" s="3"/>
      <c r="C45" s="222"/>
      <c r="D45" s="232" t="s">
        <v>18</v>
      </c>
      <c r="E45" s="233"/>
      <c r="F45" s="234">
        <f>ROUND(SUMPRODUCT(F44:K44,E71:J71),3)</f>
        <v>233.809</v>
      </c>
      <c r="G45" s="235"/>
      <c r="H45" s="235"/>
      <c r="I45" s="235"/>
      <c r="J45" s="235"/>
      <c r="K45" s="236"/>
      <c r="L45" s="4"/>
      <c r="M45" s="4"/>
      <c r="O45" s="73"/>
    </row>
    <row r="46" spans="1:18" ht="15.6">
      <c r="A46" s="3"/>
      <c r="B46" s="3"/>
      <c r="C46" s="222"/>
      <c r="D46" s="198" t="s">
        <v>38</v>
      </c>
      <c r="E46" s="199"/>
      <c r="F46" s="200">
        <v>242.71</v>
      </c>
      <c r="G46" s="200"/>
      <c r="H46" s="200"/>
      <c r="I46" s="200"/>
      <c r="J46" s="200"/>
      <c r="K46" s="201"/>
      <c r="L46" s="4"/>
      <c r="M46" s="4"/>
      <c r="O46" s="73"/>
    </row>
    <row r="47" spans="1:18" ht="15.6">
      <c r="B47" s="3"/>
      <c r="C47" s="229"/>
      <c r="D47" s="216" t="s">
        <v>39</v>
      </c>
      <c r="E47" s="217"/>
      <c r="F47" s="218" t="str">
        <f>IF(F45&gt;F46,"Preu superior a preu de sortida, no és vàlid, ha de ser igual o inferior","ok preu OMIE Sublot")</f>
        <v>ok preu OMIE Sublot</v>
      </c>
      <c r="G47" s="219"/>
      <c r="H47" s="219"/>
      <c r="I47" s="219"/>
      <c r="J47" s="219"/>
      <c r="K47" s="220"/>
      <c r="L47" s="4"/>
      <c r="M47" s="4"/>
      <c r="O47" s="75"/>
      <c r="R47" t="s">
        <v>90</v>
      </c>
    </row>
    <row r="48" spans="1:18" ht="15.6">
      <c r="C48" s="221" t="s">
        <v>40</v>
      </c>
      <c r="D48" s="224" t="s">
        <v>41</v>
      </c>
      <c r="E48" s="225"/>
      <c r="F48" s="226">
        <v>200</v>
      </c>
      <c r="G48" s="226"/>
      <c r="H48" s="226"/>
      <c r="I48" s="226"/>
      <c r="J48" s="226"/>
      <c r="K48" s="227"/>
      <c r="L48" s="4"/>
      <c r="M48" s="4"/>
      <c r="O48" s="74"/>
    </row>
    <row r="49" spans="1:23" ht="21.6" customHeight="1">
      <c r="C49" s="222"/>
      <c r="D49" s="206" t="s">
        <v>7</v>
      </c>
      <c r="E49" s="207"/>
      <c r="F49" s="175"/>
      <c r="G49" s="164"/>
      <c r="H49" s="164"/>
      <c r="I49" s="164"/>
      <c r="J49" s="164"/>
      <c r="K49" s="164"/>
      <c r="L49" s="73" t="s">
        <v>37</v>
      </c>
      <c r="M49" s="4"/>
    </row>
    <row r="50" spans="1:23" ht="21.6" customHeight="1">
      <c r="C50" s="222"/>
      <c r="D50" s="204" t="s">
        <v>8</v>
      </c>
      <c r="E50" s="205"/>
      <c r="F50" s="176"/>
      <c r="G50" s="155"/>
      <c r="H50" s="155"/>
      <c r="I50" s="155"/>
      <c r="J50" s="155"/>
      <c r="K50" s="155"/>
      <c r="L50" s="73" t="s">
        <v>37</v>
      </c>
      <c r="M50" s="4"/>
      <c r="R50" t="s">
        <v>91</v>
      </c>
    </row>
    <row r="51" spans="1:23" ht="15.6">
      <c r="C51" s="222"/>
      <c r="D51" s="204" t="s">
        <v>21</v>
      </c>
      <c r="E51" s="205"/>
      <c r="F51" s="174">
        <f>F49*$F$48+F50</f>
        <v>0</v>
      </c>
      <c r="G51" s="76">
        <f t="shared" ref="G51:K51" si="2">G49*$F$48+G50</f>
        <v>0</v>
      </c>
      <c r="H51" s="76">
        <f t="shared" si="2"/>
        <v>0</v>
      </c>
      <c r="I51" s="76">
        <f t="shared" si="2"/>
        <v>0</v>
      </c>
      <c r="J51" s="76">
        <f t="shared" si="2"/>
        <v>0</v>
      </c>
      <c r="K51" s="77">
        <f t="shared" si="2"/>
        <v>0</v>
      </c>
      <c r="L51" s="4"/>
      <c r="M51" s="4"/>
      <c r="O51" s="78"/>
      <c r="R51" s="65">
        <v>233.20791742562227</v>
      </c>
      <c r="S51" s="6">
        <v>228.039188542136</v>
      </c>
      <c r="T51" s="6">
        <v>191.56914188617375</v>
      </c>
      <c r="U51" s="6">
        <v>190.77013087227601</v>
      </c>
      <c r="V51" s="6">
        <v>199.21986394557831</v>
      </c>
      <c r="W51" s="66">
        <v>183.60588733871961</v>
      </c>
    </row>
    <row r="52" spans="1:23" ht="15.6">
      <c r="C52" s="222"/>
      <c r="D52" s="232" t="s">
        <v>19</v>
      </c>
      <c r="E52" s="233"/>
      <c r="F52" s="242">
        <f>ROUND(SUMPRODUCT(F51:K51,E71:J71),3)</f>
        <v>0</v>
      </c>
      <c r="G52" s="242"/>
      <c r="H52" s="242"/>
      <c r="I52" s="242"/>
      <c r="J52" s="242"/>
      <c r="K52" s="243"/>
      <c r="L52" s="4"/>
      <c r="M52" s="4"/>
      <c r="O52" s="78"/>
      <c r="R52" t="s">
        <v>92</v>
      </c>
    </row>
    <row r="53" spans="1:23" ht="19.2">
      <c r="C53" s="222"/>
      <c r="D53" s="244" t="s">
        <v>42</v>
      </c>
      <c r="E53" s="245"/>
      <c r="F53" s="246">
        <v>245.40100000000001</v>
      </c>
      <c r="G53" s="246"/>
      <c r="H53" s="246"/>
      <c r="I53" s="246"/>
      <c r="J53" s="246"/>
      <c r="K53" s="247"/>
      <c r="L53" s="4"/>
      <c r="M53" s="4"/>
      <c r="O53" s="78"/>
      <c r="R53" s="164">
        <v>1.2350000000000001</v>
      </c>
      <c r="S53" s="164">
        <v>1.21</v>
      </c>
      <c r="T53" s="164">
        <v>1.1859999999999999</v>
      </c>
      <c r="U53" s="164">
        <v>1.1459999999999999</v>
      </c>
      <c r="V53" s="164">
        <v>1.143</v>
      </c>
      <c r="W53" s="164">
        <v>1.0269999999999999</v>
      </c>
    </row>
    <row r="54" spans="1:23" ht="19.8" thickBot="1">
      <c r="C54" s="223"/>
      <c r="D54" s="286" t="s">
        <v>43</v>
      </c>
      <c r="E54" s="287"/>
      <c r="F54" s="288" t="str">
        <f>IF(F52&gt;F53,"Preu superior a preu de sortida, no és vàlid, ha de ser igual o inferior","ok preu OMIP Sublot")</f>
        <v>ok preu OMIP Sublot</v>
      </c>
      <c r="G54" s="282"/>
      <c r="H54" s="282"/>
      <c r="I54" s="282"/>
      <c r="J54" s="282"/>
      <c r="K54" s="283"/>
      <c r="L54" s="4"/>
      <c r="M54" s="4"/>
      <c r="R54" s="155">
        <v>19.366091413514813</v>
      </c>
      <c r="S54" s="155">
        <v>18.895600201795695</v>
      </c>
      <c r="T54" s="155">
        <v>18.282048316247284</v>
      </c>
      <c r="U54" s="155">
        <v>18.900590585389221</v>
      </c>
      <c r="V54" s="155">
        <v>18.673351110991224</v>
      </c>
      <c r="W54" s="155">
        <v>20.583074387252278</v>
      </c>
    </row>
    <row r="55" spans="1:23" ht="23.4">
      <c r="C55" s="143" t="s">
        <v>72</v>
      </c>
      <c r="D55" s="237" t="s">
        <v>44</v>
      </c>
      <c r="E55" s="238"/>
      <c r="F55" s="239">
        <f>ROUND(0.5*F45+0.5*F52,3)</f>
        <v>116.905</v>
      </c>
      <c r="G55" s="240"/>
      <c r="H55" s="240"/>
      <c r="I55" s="240"/>
      <c r="J55" s="240"/>
      <c r="K55" s="241"/>
      <c r="L55" s="4"/>
      <c r="M55" s="4"/>
      <c r="O55" s="78"/>
    </row>
    <row r="56" spans="1:23" ht="23.4">
      <c r="B56" s="79"/>
      <c r="C56" s="144"/>
      <c r="D56" s="80" t="s">
        <v>45</v>
      </c>
      <c r="E56" s="81"/>
      <c r="F56" s="276">
        <v>244.05600000000001</v>
      </c>
      <c r="G56" s="277"/>
      <c r="H56" s="277"/>
      <c r="I56" s="277"/>
      <c r="J56" s="277"/>
      <c r="K56" s="278"/>
      <c r="L56" s="4"/>
      <c r="M56" s="4"/>
      <c r="O56" s="78"/>
    </row>
    <row r="57" spans="1:23" ht="19.5" customHeight="1" thickBot="1">
      <c r="A57" s="82"/>
      <c r="B57" s="79"/>
      <c r="C57" s="145"/>
      <c r="D57" s="279" t="s">
        <v>46</v>
      </c>
      <c r="E57" s="280"/>
      <c r="F57" s="281" t="str">
        <f>IF(F55&gt;F56,"Preu superior a preu de sortida, no és vàlid, ha de ser igual o inferior","ok Preu Sublot")</f>
        <v>ok Preu Sublot</v>
      </c>
      <c r="G57" s="282"/>
      <c r="H57" s="282"/>
      <c r="I57" s="282"/>
      <c r="J57" s="282"/>
      <c r="K57" s="283"/>
      <c r="L57" s="4"/>
      <c r="M57" s="4"/>
      <c r="N57" s="4"/>
    </row>
    <row r="58" spans="1:23" ht="21.6" thickBot="1">
      <c r="A58" s="82"/>
      <c r="B58" s="83"/>
      <c r="C58" s="146"/>
      <c r="D58" s="83"/>
      <c r="E58" s="83"/>
      <c r="F58" s="83"/>
      <c r="G58" s="83"/>
      <c r="H58" s="83"/>
      <c r="I58" s="83"/>
      <c r="J58" s="83"/>
      <c r="K58" s="83"/>
      <c r="L58" s="4"/>
      <c r="M58" s="4"/>
      <c r="N58" s="4"/>
    </row>
    <row r="59" spans="1:23" ht="37.799999999999997" thickTop="1" thickBot="1">
      <c r="A59" s="82"/>
      <c r="C59" s="143" t="s">
        <v>73</v>
      </c>
      <c r="D59" s="284" t="s">
        <v>24</v>
      </c>
      <c r="E59" s="285"/>
      <c r="F59" s="263">
        <f>ROUND(F55*E74,3)</f>
        <v>116.905</v>
      </c>
      <c r="G59" s="264"/>
      <c r="H59" s="264"/>
      <c r="I59" s="264"/>
      <c r="J59" s="264"/>
      <c r="K59" s="265"/>
      <c r="L59" s="4"/>
      <c r="M59" s="4"/>
      <c r="N59" s="4"/>
    </row>
    <row r="60" spans="1:23" ht="26.4" thickTop="1">
      <c r="A60" s="82"/>
      <c r="B60" s="79"/>
      <c r="C60" s="144"/>
      <c r="D60" s="269" t="s">
        <v>47</v>
      </c>
      <c r="E60" s="270"/>
      <c r="F60" s="266">
        <v>244.05600000000001</v>
      </c>
      <c r="G60" s="267"/>
      <c r="H60" s="267"/>
      <c r="I60" s="267"/>
      <c r="J60" s="267"/>
      <c r="K60" s="268"/>
      <c r="L60" s="4"/>
      <c r="M60" s="4"/>
      <c r="N60" s="4"/>
    </row>
    <row r="61" spans="1:23" ht="42.75" customHeight="1" thickBot="1">
      <c r="A61" s="82"/>
      <c r="B61" s="79"/>
      <c r="C61" s="145"/>
      <c r="D61" s="271" t="s">
        <v>48</v>
      </c>
      <c r="E61" s="272"/>
      <c r="F61" s="273" t="str">
        <f>IF(F59&lt;=E95,"Preu no vàlid, ha de ser superior al preu mínim",IF(OR(F59&gt;F60,F57&lt;&gt;"ok Preu sublot",F47&lt;&gt;"ok preu OMIE Sublot",F54&lt;&gt;"ok preu OMIP Sublot"),"Preu no vàlid, ha de ser igual o inferior al de sortida per OMIE, OMIP, Sublot i Lot","ok Preu Lot"))</f>
        <v>Preu no vàlid, ha de ser superior al preu mínim</v>
      </c>
      <c r="G61" s="274"/>
      <c r="H61" s="274"/>
      <c r="I61" s="274"/>
      <c r="J61" s="274"/>
      <c r="K61" s="275"/>
      <c r="L61" s="4"/>
      <c r="M61" s="4"/>
      <c r="N61" s="4"/>
    </row>
    <row r="62" spans="1:23" ht="18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23">
      <c r="C63" s="22"/>
      <c r="D63" s="22"/>
      <c r="E63" s="4"/>
      <c r="F63" s="4"/>
      <c r="G63" s="4"/>
      <c r="H63" s="4"/>
      <c r="I63" s="4"/>
      <c r="J63" s="4"/>
      <c r="K63" s="4"/>
      <c r="L63" s="4"/>
      <c r="M63" s="4"/>
    </row>
    <row r="64" spans="1:23" ht="18" hidden="1">
      <c r="C64" s="248" t="s">
        <v>80</v>
      </c>
      <c r="D64" s="249"/>
      <c r="E64" s="249"/>
      <c r="F64" s="249"/>
      <c r="G64" s="249"/>
      <c r="H64" s="249"/>
      <c r="I64" s="249"/>
      <c r="J64" s="249"/>
      <c r="K64" s="250"/>
    </row>
    <row r="65" spans="1:13" ht="18" hidden="1">
      <c r="A65" s="5"/>
      <c r="B65" s="5"/>
      <c r="C65" s="14" t="s">
        <v>72</v>
      </c>
      <c r="D65" s="90" t="s">
        <v>12</v>
      </c>
      <c r="E65" s="90" t="s">
        <v>0</v>
      </c>
      <c r="F65" s="90" t="s">
        <v>1</v>
      </c>
      <c r="G65" s="90" t="s">
        <v>2</v>
      </c>
      <c r="H65" s="90" t="s">
        <v>3</v>
      </c>
      <c r="I65" s="90" t="s">
        <v>4</v>
      </c>
      <c r="J65" s="90" t="s">
        <v>5</v>
      </c>
      <c r="K65" s="90" t="s">
        <v>6</v>
      </c>
    </row>
    <row r="66" spans="1:13" ht="15.6" hidden="1">
      <c r="A66" s="5"/>
      <c r="B66" s="5"/>
      <c r="C66" s="91" t="s">
        <v>17</v>
      </c>
      <c r="D66" s="15" t="s">
        <v>26</v>
      </c>
      <c r="E66" s="92">
        <v>61409857.694697633</v>
      </c>
      <c r="F66" s="92">
        <v>72505460.245571584</v>
      </c>
      <c r="G66" s="92">
        <v>62313374.315610617</v>
      </c>
      <c r="H66" s="92">
        <v>70208971.356895268</v>
      </c>
      <c r="I66" s="92">
        <v>32709457.739746094</v>
      </c>
      <c r="J66" s="92">
        <v>198203286.19836363</v>
      </c>
      <c r="K66" s="92">
        <f>SUM(E66:J66)</f>
        <v>497350407.55088484</v>
      </c>
    </row>
    <row r="67" spans="1:13" ht="15.6" hidden="1">
      <c r="A67" s="5"/>
      <c r="B67" s="5"/>
      <c r="C67" s="93"/>
      <c r="D67" s="93"/>
      <c r="E67" s="93"/>
      <c r="F67" s="93"/>
      <c r="G67" s="93"/>
      <c r="H67" s="93"/>
      <c r="I67" s="93"/>
      <c r="J67" s="93"/>
      <c r="K67" s="94">
        <f>SUM(K66:K66)</f>
        <v>497350407.55088484</v>
      </c>
    </row>
    <row r="68" spans="1:13" ht="15.6" customHeight="1">
      <c r="A68" s="5"/>
      <c r="B68" s="5"/>
      <c r="C68" s="95"/>
      <c r="D68" s="95"/>
      <c r="E68" s="95"/>
      <c r="F68" s="95"/>
      <c r="G68" s="95"/>
      <c r="H68" s="95"/>
      <c r="I68" s="95"/>
      <c r="J68" s="95"/>
      <c r="K68" s="96"/>
    </row>
    <row r="69" spans="1:13" ht="18.600000000000001" customHeight="1">
      <c r="A69" s="5"/>
      <c r="B69" s="5"/>
      <c r="C69" s="251" t="s">
        <v>84</v>
      </c>
      <c r="D69" s="252"/>
      <c r="E69" s="252"/>
      <c r="F69" s="252"/>
      <c r="G69" s="252"/>
      <c r="H69" s="252"/>
      <c r="I69" s="252"/>
      <c r="J69" s="252"/>
      <c r="K69" s="253"/>
    </row>
    <row r="70" spans="1:13" ht="18">
      <c r="A70" s="5"/>
      <c r="B70" s="5"/>
      <c r="C70" s="14" t="s">
        <v>72</v>
      </c>
      <c r="D70" s="90" t="s">
        <v>12</v>
      </c>
      <c r="E70" s="90" t="s">
        <v>0</v>
      </c>
      <c r="F70" s="90" t="s">
        <v>1</v>
      </c>
      <c r="G70" s="90" t="s">
        <v>2</v>
      </c>
      <c r="H70" s="90" t="s">
        <v>3</v>
      </c>
      <c r="I70" s="90" t="s">
        <v>4</v>
      </c>
      <c r="J70" s="90" t="s">
        <v>5</v>
      </c>
      <c r="K70" s="90" t="s">
        <v>6</v>
      </c>
    </row>
    <row r="71" spans="1:13" ht="15.6">
      <c r="A71" s="5"/>
      <c r="B71" s="5"/>
      <c r="C71" s="91" t="s">
        <v>17</v>
      </c>
      <c r="D71" s="15" t="str">
        <f>D66</f>
        <v>6.1TD</v>
      </c>
      <c r="E71" s="162">
        <v>0.11625000000000001</v>
      </c>
      <c r="F71" s="162">
        <v>0.14837</v>
      </c>
      <c r="G71" s="162">
        <v>0.144646</v>
      </c>
      <c r="H71" s="162">
        <v>0.16974400000000001</v>
      </c>
      <c r="I71" s="162">
        <v>7.1503999999999998E-2</v>
      </c>
      <c r="J71" s="162">
        <v>0.34948600000000002</v>
      </c>
      <c r="K71" s="142">
        <f>SUM(E71:J71)</f>
        <v>1</v>
      </c>
    </row>
    <row r="72" spans="1:13" ht="15.6">
      <c r="A72" s="5"/>
      <c r="B72" s="5"/>
      <c r="C72" s="95"/>
      <c r="D72" s="95"/>
      <c r="E72" s="95"/>
      <c r="F72" s="95"/>
      <c r="G72" s="95"/>
      <c r="H72" s="95"/>
      <c r="I72" s="95"/>
      <c r="J72" s="95"/>
      <c r="K72" s="96"/>
    </row>
    <row r="73" spans="1:13" ht="33.6" customHeight="1">
      <c r="A73" s="5"/>
      <c r="B73" s="5"/>
      <c r="C73" s="254" t="s">
        <v>86</v>
      </c>
      <c r="D73" s="255"/>
      <c r="E73" s="163" t="s">
        <v>87</v>
      </c>
      <c r="F73" s="96"/>
      <c r="G73" s="96"/>
      <c r="H73" s="96"/>
      <c r="I73" s="96"/>
      <c r="J73" s="96"/>
      <c r="K73" s="96"/>
    </row>
    <row r="74" spans="1:13" ht="15" customHeight="1">
      <c r="A74" s="5"/>
      <c r="B74" s="5"/>
      <c r="C74" s="256"/>
      <c r="D74" s="257"/>
      <c r="E74" s="134">
        <v>1</v>
      </c>
      <c r="F74" s="96"/>
      <c r="G74" s="96"/>
      <c r="H74" s="96"/>
      <c r="I74" s="96"/>
      <c r="J74" s="96"/>
      <c r="K74" s="96"/>
    </row>
    <row r="75" spans="1:13" ht="22.5" customHeight="1">
      <c r="A75" s="5"/>
      <c r="B75" s="5"/>
      <c r="C75" s="258"/>
      <c r="D75" s="259"/>
      <c r="E75" s="141">
        <f>SUM(E74)</f>
        <v>1</v>
      </c>
      <c r="F75" s="96"/>
      <c r="G75" s="96"/>
      <c r="H75" s="96"/>
      <c r="I75" s="96"/>
      <c r="J75" s="96"/>
      <c r="K75" s="96"/>
    </row>
    <row r="76" spans="1:13">
      <c r="A76" s="5"/>
      <c r="B76" s="5"/>
      <c r="L76" s="5"/>
      <c r="M76" s="5"/>
    </row>
    <row r="77" spans="1:13">
      <c r="A77" s="5"/>
      <c r="B77" s="5"/>
      <c r="L77" s="5"/>
      <c r="M77" s="5"/>
    </row>
    <row r="78" spans="1:13">
      <c r="A78" s="5"/>
      <c r="B78" s="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5"/>
    </row>
    <row r="79" spans="1:13" ht="23.4">
      <c r="A79" s="5"/>
      <c r="B79" s="5"/>
      <c r="C79" s="260" t="s">
        <v>60</v>
      </c>
      <c r="D79" s="261"/>
      <c r="E79" s="261"/>
      <c r="F79" s="261"/>
      <c r="G79" s="261"/>
      <c r="H79" s="261"/>
      <c r="I79" s="261"/>
      <c r="J79" s="261"/>
      <c r="K79" s="261"/>
      <c r="L79" s="262"/>
      <c r="M79" s="5"/>
    </row>
    <row r="80" spans="1:13" ht="15.6">
      <c r="A80" s="5"/>
      <c r="B80" s="5"/>
      <c r="C80" s="97"/>
      <c r="D80" s="11"/>
      <c r="E80" s="11"/>
      <c r="F80" s="11"/>
      <c r="G80" s="11"/>
      <c r="H80" s="11"/>
      <c r="I80" s="11"/>
      <c r="J80" s="11"/>
      <c r="K80" s="11"/>
      <c r="L80" s="98"/>
      <c r="M80" s="5"/>
    </row>
    <row r="81" spans="1:13" ht="15.6">
      <c r="A81" s="5"/>
      <c r="B81" s="5"/>
      <c r="C81" s="99"/>
      <c r="D81" s="100" t="s">
        <v>61</v>
      </c>
      <c r="E81" s="101" t="s">
        <v>62</v>
      </c>
      <c r="F81" s="101"/>
      <c r="G81" s="101"/>
      <c r="H81" s="101"/>
      <c r="I81" s="101"/>
      <c r="J81" s="11"/>
      <c r="K81" s="11"/>
      <c r="L81" s="98"/>
      <c r="M81" s="5"/>
    </row>
    <row r="82" spans="1:13" ht="15.6">
      <c r="A82" s="5"/>
      <c r="B82" s="5"/>
      <c r="C82" s="99"/>
      <c r="D82" s="100" t="s">
        <v>64</v>
      </c>
      <c r="E82" s="101" t="s">
        <v>63</v>
      </c>
      <c r="F82" s="101"/>
      <c r="G82" s="101"/>
      <c r="H82" s="101"/>
      <c r="I82" s="101"/>
      <c r="J82" s="11"/>
      <c r="K82" s="11"/>
      <c r="L82" s="98"/>
      <c r="M82" s="5"/>
    </row>
    <row r="83" spans="1:13" ht="15.6">
      <c r="A83" s="5"/>
      <c r="B83" s="5"/>
      <c r="C83" s="99"/>
      <c r="D83" s="100" t="s">
        <v>49</v>
      </c>
      <c r="E83" s="101" t="s">
        <v>50</v>
      </c>
      <c r="F83" s="101"/>
      <c r="G83" s="101"/>
      <c r="H83" s="11"/>
      <c r="I83" s="11"/>
      <c r="J83" s="11"/>
      <c r="K83" s="11"/>
      <c r="L83" s="98"/>
      <c r="M83" s="5"/>
    </row>
    <row r="84" spans="1:13" ht="15.6">
      <c r="A84" s="5"/>
      <c r="B84" s="5"/>
      <c r="C84" s="99"/>
      <c r="D84" s="100"/>
      <c r="E84" s="11"/>
      <c r="F84" s="11"/>
      <c r="G84" s="11"/>
      <c r="H84" s="11"/>
      <c r="I84" s="11"/>
      <c r="J84" s="11"/>
      <c r="K84" s="11"/>
      <c r="L84" s="98"/>
      <c r="M84" s="5"/>
    </row>
    <row r="85" spans="1:13" ht="15.6">
      <c r="A85" s="5"/>
      <c r="B85" s="5"/>
      <c r="C85" s="99"/>
      <c r="D85" s="100"/>
      <c r="E85" s="96"/>
      <c r="F85" s="11"/>
      <c r="G85" s="11"/>
      <c r="H85" s="11"/>
      <c r="I85" s="11"/>
      <c r="J85" s="11"/>
      <c r="K85" s="11"/>
      <c r="L85" s="98"/>
      <c r="M85" s="5"/>
    </row>
    <row r="86" spans="1:13" ht="15.6">
      <c r="A86" s="5"/>
      <c r="B86" s="5"/>
      <c r="C86" s="99"/>
      <c r="D86" s="100"/>
      <c r="E86" s="96"/>
      <c r="F86" s="11"/>
      <c r="G86" s="11"/>
      <c r="H86" s="11"/>
      <c r="I86" s="11"/>
      <c r="J86" s="11"/>
      <c r="K86" s="11"/>
      <c r="L86" s="98"/>
      <c r="M86" s="5"/>
    </row>
    <row r="87" spans="1:13" ht="15.6">
      <c r="A87" s="5"/>
      <c r="B87" s="5"/>
      <c r="C87" s="99"/>
      <c r="D87" s="100"/>
      <c r="E87" s="96"/>
      <c r="F87" s="11"/>
      <c r="G87" s="11"/>
      <c r="H87" s="11"/>
      <c r="I87" s="11"/>
      <c r="J87" s="11"/>
      <c r="K87" s="11"/>
      <c r="L87" s="98"/>
      <c r="M87" s="5"/>
    </row>
    <row r="88" spans="1:13" ht="15.6">
      <c r="A88" s="5"/>
      <c r="B88" s="5"/>
      <c r="C88" s="99"/>
      <c r="D88" s="100" t="s">
        <v>51</v>
      </c>
      <c r="E88" s="102" t="s">
        <v>67</v>
      </c>
      <c r="F88" s="102"/>
      <c r="G88" s="11"/>
      <c r="H88" s="11"/>
      <c r="I88" s="11"/>
      <c r="J88" s="11"/>
      <c r="K88" s="11"/>
      <c r="L88" s="98"/>
      <c r="M88" s="5"/>
    </row>
    <row r="89" spans="1:13" ht="15.6">
      <c r="A89" s="5"/>
      <c r="B89" s="5"/>
      <c r="C89" s="99"/>
      <c r="D89" s="100"/>
      <c r="E89" s="102"/>
      <c r="F89" s="102"/>
      <c r="G89" s="11"/>
      <c r="H89" s="11"/>
      <c r="I89" s="11"/>
      <c r="J89" s="11"/>
      <c r="K89" s="11"/>
      <c r="L89" s="98"/>
      <c r="M89" s="5"/>
    </row>
    <row r="90" spans="1:13" ht="15.6">
      <c r="A90" s="5"/>
      <c r="B90" s="5"/>
      <c r="C90" s="99"/>
      <c r="D90" s="100"/>
      <c r="E90" s="102"/>
      <c r="F90" s="102"/>
      <c r="G90" s="11"/>
      <c r="H90" s="11"/>
      <c r="I90" s="11"/>
      <c r="J90" s="11"/>
      <c r="K90" s="11"/>
      <c r="L90" s="98"/>
      <c r="M90" s="5"/>
    </row>
    <row r="91" spans="1:13" ht="15.6">
      <c r="A91" s="5"/>
      <c r="B91" s="5"/>
      <c r="C91" s="99"/>
      <c r="D91" s="100"/>
      <c r="E91" s="102"/>
      <c r="F91" s="102"/>
      <c r="G91" s="11"/>
      <c r="H91" s="11"/>
      <c r="I91" s="11"/>
      <c r="J91" s="11"/>
      <c r="K91" s="11"/>
      <c r="L91" s="98"/>
      <c r="M91" s="5"/>
    </row>
    <row r="92" spans="1:13" ht="16.2" thickBot="1">
      <c r="A92" s="5"/>
      <c r="B92" s="5"/>
      <c r="C92" s="99"/>
      <c r="D92" s="100"/>
      <c r="E92" s="102"/>
      <c r="F92" s="102"/>
      <c r="G92" s="11"/>
      <c r="H92" s="11"/>
      <c r="I92" s="11"/>
      <c r="J92" s="11"/>
      <c r="K92" s="11"/>
      <c r="L92" s="98"/>
      <c r="M92" s="5"/>
    </row>
    <row r="93" spans="1:13" ht="16.8" thickTop="1" thickBot="1">
      <c r="A93" s="5"/>
      <c r="B93" s="5"/>
      <c r="C93" s="99"/>
      <c r="D93" s="100" t="s">
        <v>52</v>
      </c>
      <c r="E93" s="102" t="s">
        <v>68</v>
      </c>
      <c r="F93" s="11"/>
      <c r="G93" s="11"/>
      <c r="H93" s="11"/>
      <c r="I93" s="103">
        <v>94</v>
      </c>
      <c r="J93" s="102" t="s">
        <v>53</v>
      </c>
      <c r="K93" s="11"/>
      <c r="L93" s="98"/>
      <c r="M93" s="5"/>
    </row>
    <row r="94" spans="1:13" ht="16.2" thickTop="1">
      <c r="A94" s="5"/>
      <c r="B94" s="5"/>
      <c r="C94" s="99"/>
      <c r="D94" s="100" t="s">
        <v>54</v>
      </c>
      <c r="E94" s="104">
        <f>+F60</f>
        <v>244.05600000000001</v>
      </c>
      <c r="F94" s="105" t="s">
        <v>55</v>
      </c>
      <c r="G94" s="11"/>
      <c r="H94" s="11"/>
      <c r="I94" s="11"/>
      <c r="J94" s="11"/>
      <c r="K94" s="11"/>
      <c r="L94" s="98"/>
      <c r="M94" s="5"/>
    </row>
    <row r="95" spans="1:13" ht="15.6">
      <c r="A95" s="5"/>
      <c r="B95" s="5"/>
      <c r="C95" s="99"/>
      <c r="D95" s="100" t="s">
        <v>56</v>
      </c>
      <c r="E95" s="104">
        <f>L1_PreuMinim</f>
        <v>215</v>
      </c>
      <c r="F95" s="105" t="s">
        <v>55</v>
      </c>
      <c r="G95" s="11"/>
      <c r="H95" s="11"/>
      <c r="I95" s="11"/>
      <c r="J95" s="11"/>
      <c r="K95" s="11"/>
      <c r="L95" s="98"/>
      <c r="M95" s="5"/>
    </row>
    <row r="96" spans="1:13">
      <c r="A96" s="5"/>
      <c r="B96" s="5"/>
      <c r="C96" s="106"/>
      <c r="D96" s="107"/>
      <c r="E96" s="107"/>
      <c r="F96" s="107"/>
      <c r="G96" s="107"/>
      <c r="H96" s="107"/>
      <c r="I96" s="107"/>
      <c r="J96" s="107"/>
      <c r="K96" s="107"/>
      <c r="L96" s="108"/>
      <c r="M96" s="5"/>
    </row>
    <row r="97" spans="1:14">
      <c r="A97" s="5"/>
      <c r="B97" s="5"/>
      <c r="L97" s="5"/>
      <c r="M97" s="5"/>
    </row>
    <row r="98" spans="1:14">
      <c r="A98" s="5"/>
      <c r="B98" s="5"/>
      <c r="L98" s="5"/>
      <c r="M98" s="5"/>
    </row>
    <row r="99" spans="1:14">
      <c r="A99" s="5"/>
      <c r="B99" s="5"/>
      <c r="L99" s="5"/>
      <c r="M99" s="5"/>
    </row>
    <row r="100" spans="1:14">
      <c r="A100" s="5"/>
      <c r="B100" s="5"/>
      <c r="L100" s="5"/>
      <c r="M100" s="5"/>
    </row>
    <row r="101" spans="1:14">
      <c r="A101" s="5"/>
      <c r="B101" s="5"/>
      <c r="L101" s="5"/>
      <c r="M101" s="5"/>
    </row>
    <row r="102" spans="1:14">
      <c r="A102" s="5"/>
      <c r="B102" s="5"/>
      <c r="L102" s="5"/>
      <c r="M102" s="5"/>
    </row>
    <row r="103" spans="1:14">
      <c r="A103" s="5"/>
      <c r="B103" s="5"/>
      <c r="L103" s="5"/>
      <c r="M103" s="5"/>
    </row>
    <row r="104" spans="1:14">
      <c r="A104" s="5"/>
      <c r="B104" s="5"/>
      <c r="L104" s="5"/>
      <c r="M104" s="5"/>
    </row>
    <row r="105" spans="1:14">
      <c r="A105" s="5"/>
      <c r="B105" s="5"/>
      <c r="L105" s="5"/>
      <c r="M105" s="5"/>
    </row>
    <row r="106" spans="1:14">
      <c r="A106" s="5"/>
      <c r="B106" s="5"/>
      <c r="L106" s="5"/>
      <c r="M106" s="5"/>
    </row>
    <row r="107" spans="1:14">
      <c r="A107" s="5"/>
      <c r="B107" s="5"/>
      <c r="L107" s="5"/>
      <c r="M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4" ht="15.6">
      <c r="A109" s="5"/>
      <c r="B109" s="5"/>
      <c r="D109" s="88"/>
      <c r="E109" s="84"/>
      <c r="F109" s="84"/>
      <c r="G109" s="84"/>
      <c r="H109" s="84"/>
      <c r="I109" s="84"/>
      <c r="J109" s="84"/>
      <c r="K109" s="84"/>
      <c r="L109" s="84"/>
      <c r="M109" s="84"/>
      <c r="N109" s="84"/>
    </row>
    <row r="110" spans="1:14" ht="15.6">
      <c r="A110" s="5"/>
      <c r="B110" s="5"/>
      <c r="D110" s="84"/>
      <c r="E110" s="85"/>
      <c r="F110" s="85"/>
      <c r="G110" s="85"/>
      <c r="H110" s="85"/>
      <c r="I110" s="85"/>
      <c r="J110" s="85"/>
      <c r="K110" s="84"/>
      <c r="L110" s="84"/>
      <c r="N110" s="84"/>
    </row>
    <row r="111" spans="1:14" ht="15.6">
      <c r="A111" s="5"/>
      <c r="B111" s="5"/>
      <c r="D111" s="84"/>
      <c r="E111" s="85"/>
      <c r="F111" s="85"/>
      <c r="G111" s="85"/>
      <c r="H111" s="85"/>
      <c r="I111" s="85"/>
      <c r="J111" s="85"/>
      <c r="K111" s="84"/>
      <c r="L111" s="84"/>
      <c r="N111" s="84"/>
    </row>
    <row r="112" spans="1:14" ht="15.6">
      <c r="A112" s="5"/>
      <c r="B112" s="5"/>
      <c r="D112" s="84"/>
      <c r="E112" s="85"/>
      <c r="F112" s="85"/>
      <c r="G112" s="85"/>
      <c r="H112" s="85"/>
      <c r="I112" s="84"/>
      <c r="J112" s="84"/>
      <c r="K112" s="84"/>
      <c r="L112" s="84"/>
      <c r="N112" s="84"/>
    </row>
    <row r="113" spans="1:14" ht="15.6">
      <c r="A113" s="5"/>
      <c r="B113" s="5"/>
      <c r="D113" s="84"/>
      <c r="E113" s="84"/>
      <c r="F113" s="84"/>
      <c r="G113" s="84"/>
      <c r="H113" s="84"/>
      <c r="I113" s="84"/>
      <c r="J113" s="84"/>
      <c r="K113" s="84"/>
      <c r="L113" s="84"/>
      <c r="N113" s="84"/>
    </row>
    <row r="114" spans="1:14" ht="15.6">
      <c r="A114" s="5"/>
      <c r="B114" s="5"/>
      <c r="D114" s="84"/>
      <c r="E114" s="84"/>
      <c r="F114" s="84"/>
      <c r="G114" s="84"/>
      <c r="H114" s="84"/>
      <c r="I114" s="84"/>
      <c r="J114" s="84"/>
      <c r="K114" s="84"/>
      <c r="L114" s="84"/>
      <c r="N114" s="84"/>
    </row>
    <row r="115" spans="1:14" ht="15.6">
      <c r="A115" s="5"/>
      <c r="B115" s="5"/>
      <c r="D115" s="84"/>
      <c r="E115" s="84"/>
      <c r="F115" s="84"/>
      <c r="G115" s="86"/>
      <c r="H115" s="86"/>
      <c r="I115" s="86"/>
      <c r="J115" s="86"/>
      <c r="K115" s="84"/>
      <c r="L115" s="84"/>
      <c r="N115" s="84"/>
    </row>
    <row r="116" spans="1:14" ht="15.6">
      <c r="A116" s="5"/>
      <c r="B116" s="5"/>
      <c r="D116" s="84"/>
      <c r="E116" s="84"/>
      <c r="F116" s="84"/>
      <c r="G116" s="86"/>
      <c r="H116" s="86"/>
      <c r="I116" s="86"/>
      <c r="J116" s="84"/>
      <c r="K116" s="84"/>
      <c r="L116" s="84"/>
      <c r="N116" s="84"/>
    </row>
    <row r="117" spans="1:14" ht="15.6">
      <c r="A117" s="5"/>
      <c r="B117" s="5"/>
      <c r="D117" s="84"/>
      <c r="E117" s="84"/>
      <c r="F117" s="84"/>
      <c r="G117" s="86"/>
      <c r="H117" s="86"/>
      <c r="I117" s="86"/>
      <c r="J117" s="84"/>
      <c r="N117" s="84"/>
    </row>
    <row r="118" spans="1:14" ht="15.6">
      <c r="A118" s="5"/>
      <c r="B118" s="5"/>
      <c r="D118" s="84"/>
      <c r="E118" s="84"/>
      <c r="F118" s="84"/>
      <c r="G118" s="84"/>
      <c r="I118" s="86"/>
      <c r="J118" s="86"/>
      <c r="K118" s="84"/>
      <c r="L118" s="84"/>
      <c r="N118" s="84"/>
    </row>
    <row r="119" spans="1:14" ht="15.6">
      <c r="A119" s="5"/>
      <c r="B119" s="5"/>
      <c r="D119" s="84"/>
      <c r="E119" s="84"/>
      <c r="F119" s="84"/>
      <c r="G119" s="86"/>
      <c r="I119" s="86"/>
      <c r="J119" s="86"/>
      <c r="K119" s="84"/>
      <c r="L119" s="84"/>
      <c r="N119" s="84"/>
    </row>
    <row r="120" spans="1:14" ht="15.6">
      <c r="A120" s="5"/>
      <c r="B120" s="5"/>
      <c r="D120" s="84"/>
      <c r="E120" s="84"/>
      <c r="F120" s="84"/>
      <c r="G120" s="84"/>
      <c r="H120" s="84"/>
      <c r="I120" s="84"/>
      <c r="J120" s="89"/>
      <c r="K120" s="84"/>
      <c r="L120" s="84"/>
      <c r="N120" s="84"/>
    </row>
    <row r="121" spans="1:14" ht="15.6">
      <c r="A121" s="5"/>
      <c r="B121" s="5"/>
      <c r="D121" s="84"/>
      <c r="E121" s="84"/>
      <c r="F121" s="84"/>
      <c r="G121" s="84"/>
      <c r="H121" s="84"/>
      <c r="I121" s="84"/>
      <c r="J121" s="84"/>
      <c r="K121" s="84"/>
      <c r="L121" s="84"/>
      <c r="N121" s="84"/>
    </row>
    <row r="122" spans="1:14" ht="15.6">
      <c r="A122" s="5"/>
      <c r="B122" s="5"/>
      <c r="D122" s="84"/>
      <c r="E122" s="84"/>
      <c r="F122" s="84"/>
      <c r="G122" s="84"/>
      <c r="H122" s="84"/>
      <c r="I122" s="84"/>
      <c r="J122" s="84"/>
      <c r="K122" s="84"/>
      <c r="L122" s="84"/>
      <c r="N122" s="84"/>
    </row>
    <row r="123" spans="1:14" ht="15.6">
      <c r="A123" s="5"/>
      <c r="B123" s="5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</sheetData>
  <sheetProtection algorithmName="SHA-512" hashValue="7HIF/Eoda4AIijysE5c29gfiZ+KOCWarJWGKI2yp1rwR+E4vRrFaIkFGNsDSWNki/Ux6b6zIzKB9w9oFHIlAIA==" saltValue="Gfb09szVRn12xwyrlWic2A==" spinCount="100000" sheet="1" objects="1" scenarios="1"/>
  <protectedRanges>
    <protectedRange sqref="H23:I23 F49:K50 F43:K43 R53:W54" name="Rango1"/>
  </protectedRanges>
  <mergeCells count="62">
    <mergeCell ref="C64:K64"/>
    <mergeCell ref="C69:K69"/>
    <mergeCell ref="C73:D75"/>
    <mergeCell ref="C79:L79"/>
    <mergeCell ref="D39:E39"/>
    <mergeCell ref="F59:K59"/>
    <mergeCell ref="F60:K60"/>
    <mergeCell ref="D60:E60"/>
    <mergeCell ref="D61:E61"/>
    <mergeCell ref="F61:K61"/>
    <mergeCell ref="F56:K56"/>
    <mergeCell ref="D57:E57"/>
    <mergeCell ref="F57:K57"/>
    <mergeCell ref="D59:E59"/>
    <mergeCell ref="D54:E54"/>
    <mergeCell ref="F54:K54"/>
    <mergeCell ref="D55:E55"/>
    <mergeCell ref="F55:K55"/>
    <mergeCell ref="D52:E52"/>
    <mergeCell ref="F52:K52"/>
    <mergeCell ref="D53:E53"/>
    <mergeCell ref="F53:K53"/>
    <mergeCell ref="D47:E47"/>
    <mergeCell ref="F47:K47"/>
    <mergeCell ref="C48:C54"/>
    <mergeCell ref="D48:E48"/>
    <mergeCell ref="F48:K48"/>
    <mergeCell ref="D49:E49"/>
    <mergeCell ref="D50:E50"/>
    <mergeCell ref="D51:E51"/>
    <mergeCell ref="C34:C47"/>
    <mergeCell ref="D34:E34"/>
    <mergeCell ref="D35:E35"/>
    <mergeCell ref="D36:E36"/>
    <mergeCell ref="D37:E37"/>
    <mergeCell ref="D44:E44"/>
    <mergeCell ref="D45:E45"/>
    <mergeCell ref="F45:K45"/>
    <mergeCell ref="F32:K32"/>
    <mergeCell ref="L23:M23"/>
    <mergeCell ref="F28:M28"/>
    <mergeCell ref="D46:E46"/>
    <mergeCell ref="F46:K46"/>
    <mergeCell ref="D38:E38"/>
    <mergeCell ref="D40:E40"/>
    <mergeCell ref="D41:E41"/>
    <mergeCell ref="D42:E42"/>
    <mergeCell ref="D43:E43"/>
    <mergeCell ref="F43:K43"/>
    <mergeCell ref="F27:M27"/>
    <mergeCell ref="H23:I23"/>
    <mergeCell ref="J23:K23"/>
    <mergeCell ref="F1:N1"/>
    <mergeCell ref="A17:O17"/>
    <mergeCell ref="C19:D19"/>
    <mergeCell ref="F19:M19"/>
    <mergeCell ref="C21:C22"/>
    <mergeCell ref="D21:D22"/>
    <mergeCell ref="H21:K21"/>
    <mergeCell ref="L21:M22"/>
    <mergeCell ref="H22:I22"/>
    <mergeCell ref="J22:K22"/>
  </mergeCells>
  <conditionalFormatting sqref="F47 F57">
    <cfRule type="cellIs" dxfId="21" priority="23" operator="equal">
      <formula>"Preu superior a preu de sortida, no és vàlid, ha de ser igual o inferior"</formula>
    </cfRule>
  </conditionalFormatting>
  <conditionalFormatting sqref="F54:F55">
    <cfRule type="cellIs" dxfId="20" priority="21" operator="equal">
      <formula>"Preu superior a preu de sortida, no és vàlid, ha de ser igual o inferior"</formula>
    </cfRule>
  </conditionalFormatting>
  <conditionalFormatting sqref="F56">
    <cfRule type="cellIs" dxfId="19" priority="19" operator="equal">
      <formula>"Preu superior a preu de sortida, no és vàlid, ha de ser igual o inferior"</formula>
    </cfRule>
  </conditionalFormatting>
  <conditionalFormatting sqref="S19 F19 R18 E18">
    <cfRule type="cellIs" dxfId="18" priority="17" operator="equal">
      <formula>"No millora 0,1 punts"</formula>
    </cfRule>
  </conditionalFormatting>
  <conditionalFormatting sqref="C19">
    <cfRule type="cellIs" dxfId="17" priority="13" operator="equal">
      <formula>"No millora 0,1 punts"</formula>
    </cfRule>
  </conditionalFormatting>
  <conditionalFormatting sqref="J23:K23">
    <cfRule type="cellIs" dxfId="16" priority="11" operator="greaterThan">
      <formula>0</formula>
    </cfRule>
  </conditionalFormatting>
  <conditionalFormatting sqref="F60">
    <cfRule type="cellIs" dxfId="15" priority="10" operator="equal">
      <formula>"Preu superior a preu de sortida, no és vàlid, ha de ser igual o inferior"</formula>
    </cfRule>
  </conditionalFormatting>
  <conditionalFormatting sqref="F61">
    <cfRule type="cellIs" dxfId="14" priority="9" operator="equal">
      <formula>"Preu no vàlid, ha de ser igual o inferior al de sortida per OMIE, OMIP, subcategoria i categoria"</formula>
    </cfRule>
  </conditionalFormatting>
  <conditionalFormatting sqref="F61">
    <cfRule type="cellIs" dxfId="13" priority="7" operator="equal">
      <formula>"Preu no vàlid, ha de ser superior al preu mínim"</formula>
    </cfRule>
    <cfRule type="cellIs" dxfId="12" priority="8" operator="equal">
      <formula>"""Preu no vàlid, ha de ser superior al preu mínim"""</formula>
    </cfRule>
  </conditionalFormatting>
  <conditionalFormatting sqref="L23:M23">
    <cfRule type="cellIs" dxfId="11" priority="29" operator="greaterThan">
      <formula>#REF!+#REF!</formula>
    </cfRule>
  </conditionalFormatting>
  <pageMargins left="0.7" right="0.7" top="0.75" bottom="0.75" header="0.3" footer="0.3"/>
  <pageSetup paperSize="9" scale="6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0BF556F1-5808-43C5-8E61-0E8A0CD6B3E3}">
            <xm:f>NOT(ISERROR(SEARCH("no",F27)))</xm:f>
            <xm:f>"no"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5" operator="containsText" id="{8E93C1E7-B434-4383-91A0-01A961666380}">
            <xm:f>NOT(ISERROR(SEARCH("no",F28)))</xm:f>
            <xm:f>"no"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F28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7F51-005F-451B-B924-F36AD7FAC45B}">
  <sheetPr>
    <tabColor rgb="FF92D050"/>
  </sheetPr>
  <dimension ref="A1:AQ89"/>
  <sheetViews>
    <sheetView showGridLines="0" zoomScale="85" zoomScaleNormal="85" workbookViewId="0">
      <selection activeCell="A17" sqref="A17:O17"/>
    </sheetView>
  </sheetViews>
  <sheetFormatPr baseColWidth="10" defaultRowHeight="14.4"/>
  <cols>
    <col min="1" max="1" width="7" customWidth="1"/>
    <col min="2" max="2" width="4.44140625" customWidth="1"/>
    <col min="3" max="3" width="19.5546875" customWidth="1"/>
    <col min="4" max="4" width="24.109375" customWidth="1"/>
    <col min="5" max="5" width="24.5546875" customWidth="1"/>
    <col min="6" max="6" width="16.44140625" customWidth="1"/>
    <col min="7" max="7" width="19.5546875" customWidth="1"/>
    <col min="8" max="8" width="16.88671875" bestFit="1" customWidth="1"/>
    <col min="9" max="9" width="17.33203125" customWidth="1"/>
    <col min="10" max="10" width="16.88671875" customWidth="1"/>
    <col min="11" max="11" width="15.44140625" customWidth="1"/>
    <col min="12" max="12" width="14.109375" customWidth="1"/>
    <col min="13" max="13" width="13.88671875" customWidth="1"/>
    <col min="14" max="14" width="10.33203125" customWidth="1"/>
    <col min="15" max="15" width="9.44140625" customWidth="1"/>
    <col min="16" max="16" width="7.44140625" customWidth="1"/>
    <col min="17" max="17" width="32.6640625" customWidth="1"/>
    <col min="18" max="18" width="19.5546875" customWidth="1"/>
    <col min="19" max="19" width="25.6640625" customWidth="1"/>
  </cols>
  <sheetData>
    <row r="1" spans="2:13" ht="36" customHeight="1">
      <c r="C1" s="21" t="s">
        <v>57</v>
      </c>
      <c r="E1" s="182" t="s">
        <v>76</v>
      </c>
      <c r="F1" s="182"/>
      <c r="G1" s="182"/>
      <c r="H1" s="182"/>
      <c r="I1" s="182"/>
      <c r="J1" s="182"/>
      <c r="K1" s="182"/>
      <c r="L1" s="182"/>
      <c r="M1" s="182"/>
    </row>
    <row r="2" spans="2:13" ht="18.75" customHeight="1">
      <c r="C2" s="10" t="s">
        <v>25</v>
      </c>
      <c r="D2" s="22"/>
      <c r="E2" s="4"/>
      <c r="F2" s="4"/>
      <c r="G2" s="4"/>
      <c r="H2" s="4"/>
      <c r="I2" s="4"/>
      <c r="J2" s="4"/>
      <c r="K2" s="4"/>
      <c r="L2" s="4"/>
      <c r="M2" s="4"/>
    </row>
    <row r="3" spans="2:13" ht="15" customHeight="1">
      <c r="C3" s="10"/>
      <c r="D3" s="22"/>
      <c r="E3" s="4"/>
      <c r="F3" s="4"/>
      <c r="G3" s="4"/>
      <c r="H3" s="4"/>
      <c r="I3" s="4"/>
      <c r="J3" s="4"/>
      <c r="K3" s="4"/>
      <c r="L3" s="4"/>
      <c r="M3" s="4"/>
    </row>
    <row r="4" spans="2:13" ht="15" customHeight="1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2:13" ht="15" customHeight="1">
      <c r="B5" s="26"/>
      <c r="C5" s="27"/>
      <c r="D5" s="28" t="s">
        <v>30</v>
      </c>
      <c r="E5" s="29"/>
      <c r="F5" s="29"/>
      <c r="G5" s="29"/>
      <c r="H5" s="29"/>
      <c r="I5" s="29"/>
      <c r="J5" s="29"/>
      <c r="K5" s="29"/>
      <c r="L5" s="29"/>
      <c r="M5" s="30"/>
    </row>
    <row r="6" spans="2:13" ht="15" customHeight="1">
      <c r="B6" s="26"/>
      <c r="C6" s="28"/>
      <c r="D6" s="28"/>
      <c r="E6" s="29"/>
      <c r="F6" s="29"/>
      <c r="G6" s="29"/>
      <c r="H6" s="29"/>
      <c r="I6" s="29"/>
      <c r="J6" s="29"/>
      <c r="K6" s="29"/>
      <c r="L6" s="29"/>
      <c r="M6" s="30"/>
    </row>
    <row r="7" spans="2:13" ht="15" customHeight="1">
      <c r="B7" s="26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2:13" ht="15" customHeight="1">
      <c r="B8" s="26"/>
      <c r="C8" s="31"/>
      <c r="D8" s="29" t="s">
        <v>31</v>
      </c>
      <c r="E8" s="29"/>
      <c r="F8" s="29"/>
      <c r="G8" s="29"/>
      <c r="H8" s="29"/>
      <c r="I8" s="29"/>
      <c r="J8" s="29"/>
      <c r="K8" s="29"/>
      <c r="L8" s="29"/>
      <c r="M8" s="30"/>
    </row>
    <row r="9" spans="2:13" ht="15" customHeight="1">
      <c r="B9" s="26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2:13" ht="15" customHeight="1">
      <c r="B10" s="26"/>
      <c r="C10" s="32"/>
      <c r="D10" s="181" t="s">
        <v>32</v>
      </c>
      <c r="E10" s="29"/>
      <c r="F10" s="29"/>
      <c r="G10" s="29"/>
      <c r="H10" s="29"/>
      <c r="I10" s="29"/>
      <c r="J10" s="29"/>
      <c r="K10" s="29"/>
      <c r="L10" s="29"/>
      <c r="M10" s="30"/>
    </row>
    <row r="11" spans="2:13" ht="15" customHeight="1" thickBot="1">
      <c r="B11" s="2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</row>
    <row r="12" spans="2:13" ht="15" customHeight="1" thickTop="1" thickBot="1">
      <c r="B12" s="26"/>
      <c r="C12" s="33"/>
      <c r="D12" s="29" t="s">
        <v>71</v>
      </c>
      <c r="E12" s="29"/>
      <c r="F12" s="29"/>
      <c r="G12" s="29"/>
      <c r="H12" s="29"/>
      <c r="I12" s="29"/>
      <c r="J12" s="29"/>
      <c r="K12" s="29"/>
      <c r="L12" s="29"/>
      <c r="M12" s="30"/>
    </row>
    <row r="13" spans="2:13" ht="15" customHeight="1" thickTop="1" thickBot="1">
      <c r="B13" s="26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</row>
    <row r="14" spans="2:13" ht="15" customHeight="1" thickTop="1" thickBot="1">
      <c r="B14" s="26"/>
      <c r="C14" s="34"/>
      <c r="D14" s="29" t="s">
        <v>33</v>
      </c>
      <c r="E14" s="29"/>
      <c r="F14" s="29"/>
      <c r="G14" s="29"/>
      <c r="H14" s="29"/>
      <c r="I14" s="29"/>
      <c r="J14" s="29"/>
      <c r="K14" s="29"/>
      <c r="L14" s="29"/>
      <c r="M14" s="30"/>
    </row>
    <row r="15" spans="2:13" ht="15" customHeight="1" thickTop="1"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8"/>
    </row>
    <row r="16" spans="2:13" ht="15" customHeight="1">
      <c r="C16" s="22"/>
      <c r="D16" s="22"/>
      <c r="E16" s="4"/>
      <c r="F16" s="4"/>
      <c r="G16" s="4"/>
      <c r="H16" s="4"/>
      <c r="I16" s="4"/>
      <c r="J16" s="4"/>
      <c r="K16" s="4"/>
      <c r="L16" s="4"/>
      <c r="M16" s="4"/>
    </row>
    <row r="17" spans="1:17" ht="54.75" customHeight="1">
      <c r="A17" s="183" t="s">
        <v>74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</row>
    <row r="18" spans="1:17" ht="25.8">
      <c r="A18" s="39"/>
      <c r="B18" s="39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2"/>
      <c r="P18" s="43"/>
      <c r="Q18" s="43"/>
    </row>
    <row r="19" spans="1:17" ht="26.25" customHeight="1">
      <c r="A19" s="39"/>
      <c r="B19" s="45"/>
      <c r="C19" s="109"/>
      <c r="D19" s="109"/>
      <c r="E19" s="46"/>
      <c r="F19" s="185" t="s">
        <v>88</v>
      </c>
      <c r="G19" s="185"/>
      <c r="H19" s="185"/>
      <c r="I19" s="185"/>
      <c r="J19" s="185"/>
      <c r="K19" s="185"/>
      <c r="L19" s="185"/>
      <c r="M19" s="185"/>
      <c r="N19" s="47"/>
      <c r="O19" s="42"/>
      <c r="Q19" s="43"/>
    </row>
    <row r="20" spans="1:17" ht="9" customHeight="1">
      <c r="A20" s="39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42"/>
    </row>
    <row r="21" spans="1:17" ht="26.25" customHeight="1">
      <c r="A21" s="39"/>
      <c r="B21" s="48"/>
      <c r="C21" s="289" t="s">
        <v>34</v>
      </c>
      <c r="D21" s="289" t="s">
        <v>35</v>
      </c>
      <c r="E21" s="51"/>
      <c r="F21" s="51"/>
      <c r="G21" s="51"/>
      <c r="H21" s="187" t="s">
        <v>89</v>
      </c>
      <c r="I21" s="187"/>
      <c r="J21" s="187"/>
      <c r="K21" s="187"/>
      <c r="L21" s="188" t="s">
        <v>59</v>
      </c>
      <c r="M21" s="188"/>
      <c r="N21" s="50"/>
      <c r="O21" s="42"/>
    </row>
    <row r="22" spans="1:17" ht="41.1" customHeight="1" thickBot="1">
      <c r="A22" s="42"/>
      <c r="B22" s="26"/>
      <c r="C22" s="290"/>
      <c r="D22" s="290"/>
      <c r="E22" s="52"/>
      <c r="F22" s="52"/>
      <c r="G22" s="52"/>
      <c r="H22" s="190" t="s">
        <v>24</v>
      </c>
      <c r="I22" s="190"/>
      <c r="J22" s="191" t="s">
        <v>58</v>
      </c>
      <c r="K22" s="191"/>
      <c r="L22" s="189"/>
      <c r="M22" s="189"/>
      <c r="N22" s="50"/>
      <c r="O22" s="42"/>
      <c r="Q22" s="3"/>
    </row>
    <row r="23" spans="1:17" ht="27" thickTop="1" thickBot="1">
      <c r="A23" s="42"/>
      <c r="B23" s="26"/>
      <c r="C23" s="149">
        <f>E40</f>
        <v>184.209</v>
      </c>
      <c r="D23" s="149">
        <v>100</v>
      </c>
      <c r="E23" s="53"/>
      <c r="F23" s="53"/>
      <c r="G23" s="53"/>
      <c r="H23" s="212"/>
      <c r="I23" s="213"/>
      <c r="J23" s="291">
        <f>IF(OR(H23&gt;C23,H23&lt;D23),,ROUND(I68*(C23-H23)/(C23-D23),3))</f>
        <v>0</v>
      </c>
      <c r="K23" s="292"/>
      <c r="L23" s="293">
        <f>+J23</f>
        <v>0</v>
      </c>
      <c r="M23" s="294"/>
      <c r="N23" s="50"/>
      <c r="O23" s="42"/>
    </row>
    <row r="24" spans="1:17" ht="15" thickTop="1">
      <c r="A24" s="42"/>
      <c r="B24" s="26"/>
      <c r="C24" s="29"/>
      <c r="D24" s="29"/>
      <c r="E24" s="29"/>
      <c r="F24" s="29"/>
      <c r="G24" s="29"/>
      <c r="H24" s="49"/>
      <c r="I24" s="49"/>
      <c r="J24" s="49"/>
      <c r="K24" s="49"/>
      <c r="L24" s="49"/>
      <c r="M24" s="49"/>
      <c r="N24" s="50"/>
      <c r="O24" s="42"/>
      <c r="Q24" s="54"/>
    </row>
    <row r="25" spans="1:17" ht="24" customHeight="1">
      <c r="A25" s="42"/>
      <c r="B25" s="26"/>
      <c r="C25" s="29"/>
      <c r="D25" s="29"/>
      <c r="E25" s="29"/>
      <c r="F25" s="49"/>
      <c r="G25" s="49"/>
      <c r="H25" s="49"/>
      <c r="I25" s="49"/>
      <c r="J25" s="49"/>
      <c r="K25" s="49"/>
      <c r="L25" s="49"/>
      <c r="M25" s="49"/>
      <c r="N25" s="50"/>
      <c r="O25" s="42"/>
      <c r="Q25" s="54"/>
    </row>
    <row r="26" spans="1:17">
      <c r="A26" s="42"/>
      <c r="B26" s="26"/>
      <c r="C26" s="29"/>
      <c r="D26" s="29"/>
      <c r="E26" s="29"/>
      <c r="F26" s="49"/>
      <c r="G26" s="153"/>
      <c r="H26" s="49"/>
      <c r="I26" s="49"/>
      <c r="J26" s="49"/>
      <c r="K26" s="49"/>
      <c r="L26" s="49"/>
      <c r="M26" s="49"/>
      <c r="N26" s="50"/>
      <c r="O26" s="42"/>
      <c r="Q26" s="54"/>
    </row>
    <row r="27" spans="1:17" ht="19.8">
      <c r="A27" s="42"/>
      <c r="B27" s="26"/>
      <c r="C27" s="110"/>
      <c r="D27" s="110"/>
      <c r="E27" s="56" t="s">
        <v>81</v>
      </c>
      <c r="F27" s="211" t="str">
        <f>IF(H23&lt;D23,"Preu no vàlid, ha de ser superior o igual al preu mínim",IF(OR(H23&gt;C23,E37&lt;&gt;"ok Preu Sublot",K37&lt;&gt;"ok Preu Sublot"),"Preu no vàlid, ha de ser igual o inferior al de sortida per sublot i lot","ok Preu lot"))</f>
        <v>Preu no vàlid, ha de ser superior o igual al preu mínim</v>
      </c>
      <c r="G27" s="211"/>
      <c r="H27" s="211"/>
      <c r="I27" s="211"/>
      <c r="J27" s="211"/>
      <c r="K27" s="211"/>
      <c r="L27" s="211"/>
      <c r="M27" s="211"/>
      <c r="N27" s="50"/>
      <c r="O27" s="42"/>
      <c r="Q27" s="54"/>
    </row>
    <row r="28" spans="1:17" ht="23.25" customHeight="1">
      <c r="A28" s="42"/>
      <c r="B28" s="35"/>
      <c r="C28" s="57"/>
      <c r="D28" s="57"/>
      <c r="E28" s="58"/>
      <c r="F28" s="197"/>
      <c r="G28" s="197"/>
      <c r="H28" s="197"/>
      <c r="I28" s="197"/>
      <c r="J28" s="197"/>
      <c r="K28" s="197"/>
      <c r="L28" s="197"/>
      <c r="M28" s="197"/>
      <c r="N28" s="59"/>
      <c r="O28" s="42"/>
    </row>
    <row r="29" spans="1:17" ht="23.25" customHeight="1">
      <c r="A29" s="42"/>
      <c r="B29" s="42"/>
      <c r="C29" s="60"/>
      <c r="D29" s="60"/>
      <c r="E29" s="60"/>
      <c r="F29" s="40"/>
      <c r="G29" s="40"/>
      <c r="H29" s="40"/>
      <c r="I29" s="40"/>
      <c r="J29" s="40"/>
      <c r="K29" s="40"/>
      <c r="L29" s="40"/>
      <c r="M29" s="40"/>
      <c r="N29" s="40"/>
      <c r="O29" s="42"/>
      <c r="Q29" s="54"/>
    </row>
    <row r="30" spans="1:17" ht="20.25" customHeight="1">
      <c r="A30" s="42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7" ht="31.8" thickBot="1">
      <c r="C31" s="140" t="s">
        <v>70</v>
      </c>
      <c r="N31" s="113"/>
      <c r="O31" s="113"/>
      <c r="P31" s="118"/>
    </row>
    <row r="32" spans="1:17" ht="30.75" customHeight="1">
      <c r="D32" s="111"/>
      <c r="E32" s="319" t="s">
        <v>82</v>
      </c>
      <c r="F32" s="320"/>
      <c r="G32" s="320"/>
      <c r="H32" s="320"/>
      <c r="I32" s="320"/>
      <c r="J32" s="321"/>
      <c r="K32" s="322" t="s">
        <v>83</v>
      </c>
      <c r="L32" s="320"/>
      <c r="M32" s="323"/>
      <c r="N32" s="113"/>
      <c r="O32" s="113"/>
      <c r="P32" s="118"/>
    </row>
    <row r="33" spans="3:43" ht="31.8" thickBot="1">
      <c r="D33" s="112"/>
      <c r="E33" s="138" t="s">
        <v>0</v>
      </c>
      <c r="F33" s="13" t="s">
        <v>1</v>
      </c>
      <c r="G33" s="13" t="s">
        <v>2</v>
      </c>
      <c r="H33" s="13" t="s">
        <v>3</v>
      </c>
      <c r="I33" s="13" t="s">
        <v>4</v>
      </c>
      <c r="J33" s="13" t="s">
        <v>5</v>
      </c>
      <c r="K33" s="13" t="s">
        <v>0</v>
      </c>
      <c r="L33" s="13" t="s">
        <v>1</v>
      </c>
      <c r="M33" s="139" t="s">
        <v>2</v>
      </c>
      <c r="N33" s="113"/>
      <c r="O33" s="113"/>
      <c r="P33" s="118"/>
      <c r="S33" s="1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3:43" ht="56.25" customHeight="1">
      <c r="C34" s="315" t="s">
        <v>72</v>
      </c>
      <c r="D34" s="165" t="s">
        <v>29</v>
      </c>
      <c r="E34" s="177"/>
      <c r="F34" s="178"/>
      <c r="G34" s="178"/>
      <c r="H34" s="178"/>
      <c r="I34" s="178"/>
      <c r="J34" s="178"/>
      <c r="K34" s="178"/>
      <c r="L34" s="178"/>
      <c r="M34" s="179"/>
      <c r="N34" s="73" t="s">
        <v>37</v>
      </c>
      <c r="O34" s="113"/>
      <c r="P34" s="118"/>
      <c r="S34" s="1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G34" s="67"/>
    </row>
    <row r="35" spans="3:43" ht="21.75" customHeight="1">
      <c r="C35" s="316"/>
      <c r="D35" s="166" t="s">
        <v>44</v>
      </c>
      <c r="E35" s="324">
        <f>ROUND(SUMPRODUCT(E34:J34,F52:K52),3)</f>
        <v>0</v>
      </c>
      <c r="F35" s="325"/>
      <c r="G35" s="325"/>
      <c r="H35" s="325"/>
      <c r="I35" s="325"/>
      <c r="J35" s="325"/>
      <c r="K35" s="304">
        <f>ROUND(SUMPRODUCT(K34:M34,F53:H53),3)</f>
        <v>0</v>
      </c>
      <c r="L35" s="305"/>
      <c r="M35" s="306"/>
      <c r="N35" s="113"/>
      <c r="O35" s="113"/>
      <c r="P35" s="118"/>
      <c r="S35" s="1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3:43" ht="21.75" customHeight="1">
      <c r="C36" s="316"/>
      <c r="D36" s="167" t="s">
        <v>45</v>
      </c>
      <c r="E36" s="317">
        <v>183.512</v>
      </c>
      <c r="F36" s="318"/>
      <c r="G36" s="318"/>
      <c r="H36" s="318"/>
      <c r="I36" s="318"/>
      <c r="J36" s="318"/>
      <c r="K36" s="307">
        <v>201.70099999999999</v>
      </c>
      <c r="L36" s="308"/>
      <c r="M36" s="309"/>
      <c r="N36" s="113"/>
      <c r="O36" s="113"/>
      <c r="P36" s="118"/>
      <c r="S36" s="1"/>
      <c r="T36" s="317">
        <v>332.71899999999999</v>
      </c>
      <c r="U36" s="318"/>
      <c r="V36" s="318"/>
      <c r="W36" s="318"/>
      <c r="X36" s="318"/>
      <c r="Y36" s="318"/>
      <c r="Z36" s="307">
        <v>349.923</v>
      </c>
      <c r="AA36" s="308"/>
      <c r="AB36" s="309"/>
      <c r="AC36" s="4"/>
      <c r="AD36" s="4"/>
      <c r="AE36" s="4"/>
    </row>
    <row r="37" spans="3:43" ht="36.75" customHeight="1" thickBot="1">
      <c r="C37" s="158"/>
      <c r="D37" s="168" t="s">
        <v>46</v>
      </c>
      <c r="E37" s="281" t="str">
        <f>IF(E35&gt;E36,"Preu superior a preu de sortida, no és vàlid, ha de ser igual o inferior","ok Preu Sublot")</f>
        <v>ok Preu Sublot</v>
      </c>
      <c r="F37" s="282"/>
      <c r="G37" s="282"/>
      <c r="H37" s="282"/>
      <c r="I37" s="282"/>
      <c r="J37" s="282"/>
      <c r="K37" s="310" t="str">
        <f>IF(K35&gt;K36,"Preu superior a preu de sortida, no és vàlid, ha de ser igual o inferior","ok Preu Sublot")</f>
        <v>ok Preu Sublot</v>
      </c>
      <c r="L37" s="311"/>
      <c r="M37" s="312"/>
      <c r="N37" s="113"/>
      <c r="O37" s="113"/>
      <c r="P37" s="118"/>
      <c r="S37" s="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3:43" ht="15" customHeight="1" thickBot="1">
      <c r="C38" s="159"/>
      <c r="D38" s="114"/>
      <c r="E38" s="115"/>
      <c r="F38" s="115"/>
      <c r="G38" s="115"/>
      <c r="H38" s="116"/>
      <c r="I38" s="115"/>
      <c r="J38" s="115"/>
      <c r="K38" s="116"/>
      <c r="L38" s="115"/>
      <c r="M38" s="115"/>
      <c r="N38" s="113"/>
      <c r="O38" s="113"/>
      <c r="P38" s="118"/>
      <c r="S38" s="1"/>
      <c r="T38" s="1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G38" s="1"/>
      <c r="AH38" s="1"/>
      <c r="AI38" s="1"/>
    </row>
    <row r="39" spans="3:43" ht="37.799999999999997" thickTop="1" thickBot="1">
      <c r="C39" s="160" t="s">
        <v>73</v>
      </c>
      <c r="D39" s="117" t="s">
        <v>24</v>
      </c>
      <c r="E39" s="295">
        <f>ROUND(+E35*E57+K35*F57,3)</f>
        <v>0</v>
      </c>
      <c r="F39" s="296"/>
      <c r="G39" s="296"/>
      <c r="H39" s="296"/>
      <c r="I39" s="296"/>
      <c r="J39" s="296"/>
      <c r="K39" s="296"/>
      <c r="L39" s="296"/>
      <c r="M39" s="297"/>
      <c r="N39" s="113"/>
      <c r="O39" s="113"/>
      <c r="P39" s="118"/>
      <c r="S39" s="1"/>
      <c r="T39" s="1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G39" s="1"/>
      <c r="AH39" s="1"/>
      <c r="AI39" s="1"/>
    </row>
    <row r="40" spans="3:43" ht="24" thickTop="1">
      <c r="C40" s="161"/>
      <c r="D40" s="119" t="s">
        <v>47</v>
      </c>
      <c r="E40" s="298">
        <v>184.209</v>
      </c>
      <c r="F40" s="299"/>
      <c r="G40" s="299"/>
      <c r="H40" s="299"/>
      <c r="I40" s="299"/>
      <c r="J40" s="299"/>
      <c r="K40" s="299"/>
      <c r="L40" s="299"/>
      <c r="M40" s="300"/>
      <c r="N40" s="113"/>
      <c r="O40" s="113"/>
      <c r="P40" s="78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3:43" ht="24" thickBot="1">
      <c r="C41" s="158"/>
      <c r="D41" s="120" t="s">
        <v>48</v>
      </c>
      <c r="E41" s="301" t="str">
        <f>IF(E39&lt;=F70,"Preu no vàlid, ha de ser superior al preu mínim",IF(OR(E39&gt;E40,E37&lt;&gt;"ok Preu Sublot",K37&lt;&gt;"ok Preu Sublot"), "Preu no vàlid, ha de ser igual o inferior al de sortida per sublot i lot","ok preu lot"))</f>
        <v>Preu no vàlid, ha de ser superior al preu mínim</v>
      </c>
      <c r="F41" s="302"/>
      <c r="G41" s="302"/>
      <c r="H41" s="302"/>
      <c r="I41" s="302"/>
      <c r="J41" s="302"/>
      <c r="K41" s="302"/>
      <c r="L41" s="302"/>
      <c r="M41" s="303"/>
      <c r="N41" s="1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3:43" ht="15.6" customHeight="1">
      <c r="O42" s="5"/>
      <c r="P42" s="5"/>
      <c r="Q42" s="5"/>
      <c r="R42" s="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3:43" s="5" customFormat="1" ht="15.6" customHeight="1">
      <c r="S43"/>
      <c r="T43"/>
      <c r="U43" s="4"/>
      <c r="V43" s="4"/>
      <c r="W43" s="4"/>
      <c r="X43" s="4"/>
      <c r="Y43" s="4"/>
      <c r="Z43" s="4"/>
      <c r="AA43" s="4"/>
      <c r="AB43" s="4"/>
      <c r="AC43" s="4"/>
      <c r="AD43" s="73"/>
      <c r="AE43" s="4"/>
      <c r="AF43" s="4"/>
      <c r="AG43"/>
      <c r="AH43"/>
      <c r="AI43"/>
      <c r="AJ43"/>
      <c r="AK43"/>
      <c r="AL43"/>
      <c r="AM43"/>
      <c r="AN43"/>
      <c r="AO43"/>
      <c r="AP43"/>
      <c r="AQ43"/>
    </row>
    <row r="44" spans="3:43" s="5" customFormat="1" ht="18.600000000000001" hidden="1" customHeight="1">
      <c r="D44" s="248" t="s">
        <v>80</v>
      </c>
      <c r="E44" s="249"/>
      <c r="F44" s="249"/>
      <c r="G44" s="249"/>
      <c r="H44" s="249"/>
      <c r="I44" s="249"/>
      <c r="J44" s="249"/>
      <c r="K44" s="249"/>
      <c r="L44" s="250"/>
      <c r="T4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74"/>
      <c r="AH44"/>
      <c r="AI44"/>
      <c r="AJ44"/>
      <c r="AK44"/>
      <c r="AL44"/>
      <c r="AM44"/>
      <c r="AN44"/>
      <c r="AO44"/>
      <c r="AP44"/>
      <c r="AQ44"/>
    </row>
    <row r="45" spans="3:43" s="5" customFormat="1" ht="18" hidden="1">
      <c r="D45" s="14" t="s">
        <v>72</v>
      </c>
      <c r="E45" s="131" t="s">
        <v>12</v>
      </c>
      <c r="F45" s="14" t="s">
        <v>0</v>
      </c>
      <c r="G45" s="14" t="s">
        <v>1</v>
      </c>
      <c r="H45" s="14" t="s">
        <v>2</v>
      </c>
      <c r="I45" s="14" t="s">
        <v>3</v>
      </c>
      <c r="J45" s="14" t="s">
        <v>4</v>
      </c>
      <c r="K45" s="14" t="s">
        <v>5</v>
      </c>
      <c r="L45" s="14" t="s">
        <v>6</v>
      </c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73"/>
      <c r="AH45"/>
      <c r="AI45"/>
      <c r="AJ45"/>
      <c r="AK45"/>
      <c r="AL45"/>
      <c r="AM45"/>
      <c r="AN45"/>
      <c r="AO45"/>
      <c r="AP45"/>
      <c r="AQ45"/>
    </row>
    <row r="46" spans="3:43" s="5" customFormat="1" ht="18.600000000000001" hidden="1" customHeight="1">
      <c r="D46" s="19" t="s">
        <v>23</v>
      </c>
      <c r="E46" s="15" t="s">
        <v>27</v>
      </c>
      <c r="F46" s="16">
        <v>11390065.339299418</v>
      </c>
      <c r="G46" s="16">
        <v>12951946.132452717</v>
      </c>
      <c r="H46" s="16">
        <v>11184204.659689371</v>
      </c>
      <c r="I46" s="16">
        <v>11754164.735868247</v>
      </c>
      <c r="J46" s="16">
        <v>4541892.4221288655</v>
      </c>
      <c r="K46" s="16">
        <v>27739973.771684516</v>
      </c>
      <c r="L46" s="16">
        <f>SUM(F46:K46)</f>
        <v>79562247.061123133</v>
      </c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73"/>
      <c r="AH46"/>
      <c r="AI46"/>
      <c r="AJ46"/>
      <c r="AK46"/>
      <c r="AL46"/>
      <c r="AM46"/>
      <c r="AN46"/>
      <c r="AO46"/>
      <c r="AP46"/>
      <c r="AQ46"/>
    </row>
    <row r="47" spans="3:43" s="5" customFormat="1" ht="18.600000000000001" hidden="1" customHeight="1">
      <c r="D47" s="19" t="s">
        <v>22</v>
      </c>
      <c r="E47" s="15" t="s">
        <v>28</v>
      </c>
      <c r="F47" s="16">
        <v>1000950.8550681211</v>
      </c>
      <c r="G47" s="16">
        <v>1021870.7879291485</v>
      </c>
      <c r="H47" s="16">
        <v>1205243.8806911383</v>
      </c>
      <c r="I47" s="18"/>
      <c r="J47" s="18"/>
      <c r="K47" s="18"/>
      <c r="L47" s="16">
        <f>SUM(F47:K47)</f>
        <v>3228065.5236884076</v>
      </c>
      <c r="T47" s="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75"/>
      <c r="AH47"/>
      <c r="AI47"/>
      <c r="AJ47"/>
      <c r="AK47"/>
      <c r="AL47"/>
      <c r="AM47"/>
      <c r="AN47"/>
      <c r="AO47"/>
      <c r="AP47"/>
      <c r="AQ47"/>
    </row>
    <row r="48" spans="3:43" s="5" customFormat="1" ht="18.600000000000001" hidden="1" customHeight="1">
      <c r="D48" s="132"/>
      <c r="E48" s="132"/>
      <c r="F48" s="12"/>
      <c r="G48" s="12"/>
      <c r="H48" s="12"/>
      <c r="I48" s="12"/>
      <c r="J48" s="12"/>
      <c r="K48" s="12"/>
      <c r="L48" s="17">
        <f>SUM(L46:L47)</f>
        <v>82790312.584811538</v>
      </c>
      <c r="T48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74"/>
      <c r="AH48"/>
      <c r="AI48"/>
      <c r="AJ48"/>
      <c r="AK48"/>
      <c r="AL48"/>
      <c r="AM48"/>
      <c r="AN48"/>
      <c r="AO48"/>
      <c r="AP48"/>
      <c r="AQ48"/>
    </row>
    <row r="49" spans="4:43" s="5" customFormat="1" ht="18.600000000000001" customHeight="1">
      <c r="D49" s="132"/>
      <c r="E49" s="132"/>
      <c r="F49" s="132"/>
      <c r="G49" s="132"/>
      <c r="H49" s="132"/>
      <c r="I49" s="132"/>
      <c r="J49" s="132"/>
      <c r="K49" s="132"/>
      <c r="L49" s="132"/>
      <c r="T49"/>
      <c r="U49" s="4"/>
      <c r="V49" s="4"/>
      <c r="W49" s="4"/>
      <c r="X49" s="4"/>
      <c r="Y49" s="4"/>
      <c r="Z49" s="4"/>
      <c r="AA49" s="4"/>
      <c r="AB49" s="4"/>
      <c r="AC49" s="4"/>
      <c r="AD49" s="73"/>
      <c r="AE49" s="4"/>
      <c r="AF49" s="4"/>
      <c r="AG49"/>
      <c r="AH49"/>
      <c r="AI49"/>
      <c r="AJ49"/>
      <c r="AK49"/>
      <c r="AL49"/>
      <c r="AM49"/>
      <c r="AN49"/>
      <c r="AO49"/>
      <c r="AP49"/>
      <c r="AQ49"/>
    </row>
    <row r="50" spans="4:43" s="5" customFormat="1" ht="23.1" customHeight="1">
      <c r="D50" s="251" t="s">
        <v>84</v>
      </c>
      <c r="E50" s="252"/>
      <c r="F50" s="252"/>
      <c r="G50" s="252"/>
      <c r="H50" s="252"/>
      <c r="I50" s="252"/>
      <c r="J50" s="252"/>
      <c r="K50" s="252"/>
      <c r="L50" s="253"/>
      <c r="T50"/>
      <c r="U50" s="4"/>
      <c r="V50" s="4"/>
      <c r="W50" s="4"/>
      <c r="X50" s="4"/>
      <c r="Y50" s="4"/>
      <c r="Z50" s="4"/>
      <c r="AA50" s="4"/>
      <c r="AB50" s="4"/>
      <c r="AC50" s="4"/>
      <c r="AD50" s="73"/>
      <c r="AE50" s="4"/>
      <c r="AF50" s="4"/>
      <c r="AG50"/>
      <c r="AH50"/>
      <c r="AI50"/>
      <c r="AJ50"/>
      <c r="AK50"/>
      <c r="AL50"/>
      <c r="AM50"/>
      <c r="AN50"/>
      <c r="AO50"/>
      <c r="AP50"/>
      <c r="AQ50"/>
    </row>
    <row r="51" spans="4:43" s="5" customFormat="1" ht="18">
      <c r="D51" s="14" t="s">
        <v>72</v>
      </c>
      <c r="E51" s="131" t="s">
        <v>12</v>
      </c>
      <c r="F51" s="131" t="s">
        <v>0</v>
      </c>
      <c r="G51" s="131" t="s">
        <v>1</v>
      </c>
      <c r="H51" s="131" t="s">
        <v>2</v>
      </c>
      <c r="I51" s="14" t="s">
        <v>3</v>
      </c>
      <c r="J51" s="14" t="s">
        <v>4</v>
      </c>
      <c r="K51" s="14" t="s">
        <v>5</v>
      </c>
      <c r="L51" s="14" t="s">
        <v>6</v>
      </c>
      <c r="T51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78"/>
      <c r="AH51"/>
      <c r="AI51"/>
      <c r="AJ51"/>
      <c r="AK51"/>
      <c r="AL51"/>
      <c r="AM51"/>
      <c r="AN51"/>
      <c r="AO51"/>
      <c r="AP51"/>
      <c r="AQ51"/>
    </row>
    <row r="52" spans="4:43" s="5" customFormat="1" ht="18.600000000000001" customHeight="1">
      <c r="D52" s="150" t="str">
        <f>D46</f>
        <v>2.1</v>
      </c>
      <c r="E52" s="150" t="str">
        <f>E46</f>
        <v>3.0TD</v>
      </c>
      <c r="F52" s="156">
        <v>0.14144292372660508</v>
      </c>
      <c r="G52" s="156">
        <v>0.15691482892844261</v>
      </c>
      <c r="H52" s="156">
        <v>0.15325847967030429</v>
      </c>
      <c r="I52" s="156">
        <v>0.17081671654078528</v>
      </c>
      <c r="J52" s="156">
        <v>5.7587871706108268E-2</v>
      </c>
      <c r="K52" s="156">
        <v>0.31997985915849114</v>
      </c>
      <c r="L52" s="151">
        <v>1.0000006797307366</v>
      </c>
      <c r="T52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78"/>
      <c r="AH52"/>
      <c r="AI52"/>
      <c r="AJ52"/>
      <c r="AK52"/>
      <c r="AL52"/>
      <c r="AM52"/>
      <c r="AN52"/>
      <c r="AO52"/>
      <c r="AP52"/>
      <c r="AQ52"/>
    </row>
    <row r="53" spans="4:43" s="5" customFormat="1" ht="23.1" customHeight="1">
      <c r="D53" s="150" t="str">
        <f>D47</f>
        <v>2.2</v>
      </c>
      <c r="E53" s="150" t="str">
        <f>E47</f>
        <v>2.0TD</v>
      </c>
      <c r="F53" s="156">
        <v>0.34194950522519191</v>
      </c>
      <c r="G53" s="156">
        <v>0.28884984124048213</v>
      </c>
      <c r="H53" s="156">
        <v>0.36921606707974969</v>
      </c>
      <c r="I53" s="152">
        <v>0</v>
      </c>
      <c r="J53" s="152">
        <v>0</v>
      </c>
      <c r="K53" s="152">
        <v>0</v>
      </c>
      <c r="L53" s="151">
        <v>1.0000154135454238</v>
      </c>
      <c r="T53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78"/>
      <c r="AH53"/>
      <c r="AI53"/>
      <c r="AJ53"/>
      <c r="AK53"/>
      <c r="AL53"/>
      <c r="AM53"/>
      <c r="AN53"/>
      <c r="AO53"/>
      <c r="AP53"/>
      <c r="AQ53"/>
    </row>
    <row r="54" spans="4:43" s="5" customFormat="1" ht="15.9" customHeight="1">
      <c r="F54" s="148"/>
      <c r="G54" s="148"/>
      <c r="H54" s="148"/>
      <c r="I54" s="148"/>
      <c r="J54" s="148"/>
      <c r="K54" s="148"/>
      <c r="L54" s="148"/>
      <c r="T5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/>
      <c r="AH54"/>
      <c r="AI54"/>
      <c r="AJ54"/>
      <c r="AK54"/>
      <c r="AL54"/>
      <c r="AM54"/>
      <c r="AN54"/>
      <c r="AO54"/>
      <c r="AP54"/>
      <c r="AQ54"/>
    </row>
    <row r="55" spans="4:43" s="5" customFormat="1" ht="20.399999999999999" customHeight="1">
      <c r="T5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78"/>
      <c r="AH55"/>
      <c r="AI55"/>
      <c r="AJ55"/>
      <c r="AK55"/>
      <c r="AL55"/>
      <c r="AM55"/>
      <c r="AN55"/>
      <c r="AO55"/>
      <c r="AP55"/>
      <c r="AQ55"/>
    </row>
    <row r="56" spans="4:43" s="5" customFormat="1" ht="40.5" customHeight="1">
      <c r="D56" s="254" t="s">
        <v>77</v>
      </c>
      <c r="E56" s="20" t="s">
        <v>78</v>
      </c>
      <c r="F56" s="20" t="s">
        <v>79</v>
      </c>
      <c r="T56" s="79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78"/>
      <c r="AH56"/>
      <c r="AI56"/>
      <c r="AJ56"/>
      <c r="AK56"/>
      <c r="AL56"/>
      <c r="AM56"/>
      <c r="AN56"/>
      <c r="AO56"/>
      <c r="AP56"/>
      <c r="AQ56"/>
    </row>
    <row r="57" spans="4:43" s="5" customFormat="1" ht="23.4">
      <c r="D57" s="256"/>
      <c r="E57" s="157">
        <v>0.95599999999999996</v>
      </c>
      <c r="F57" s="157">
        <v>4.3999999999999997E-2</v>
      </c>
      <c r="I57" s="133"/>
      <c r="J57" s="1"/>
      <c r="T57" s="79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/>
      <c r="AH57"/>
      <c r="AI57"/>
      <c r="AJ57"/>
      <c r="AK57"/>
      <c r="AL57"/>
      <c r="AM57"/>
      <c r="AN57"/>
      <c r="AO57"/>
      <c r="AP57"/>
      <c r="AQ57"/>
    </row>
    <row r="58" spans="4:43" s="5" customFormat="1" ht="29.1" customHeight="1">
      <c r="D58" s="258"/>
      <c r="E58" s="313">
        <f>SUM(E57:F57)</f>
        <v>1</v>
      </c>
      <c r="F58" s="314"/>
      <c r="I58" s="133"/>
      <c r="J58" s="1"/>
      <c r="K58" s="1"/>
      <c r="L58" s="1"/>
      <c r="M58" s="1"/>
      <c r="S58" s="82"/>
      <c r="T58" s="8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/>
      <c r="AH58"/>
      <c r="AI58"/>
      <c r="AJ58"/>
      <c r="AK58"/>
      <c r="AL58"/>
      <c r="AM58"/>
      <c r="AN58"/>
      <c r="AO58"/>
      <c r="AP58"/>
      <c r="AQ58"/>
    </row>
    <row r="59" spans="4:43" s="5" customFormat="1" ht="18">
      <c r="D59" s="132"/>
      <c r="E59" s="132"/>
      <c r="F59" s="132"/>
      <c r="G59" s="132"/>
      <c r="H59" s="132"/>
      <c r="I59" s="133"/>
      <c r="J59" s="1"/>
      <c r="K59" s="1"/>
      <c r="L59" s="1"/>
      <c r="M59" s="1"/>
      <c r="S59" s="82"/>
      <c r="T59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/>
      <c r="AH59"/>
      <c r="AI59"/>
    </row>
    <row r="60" spans="4:43" s="122" customFormat="1" ht="23.4">
      <c r="D60" s="260" t="s">
        <v>60</v>
      </c>
      <c r="E60" s="261"/>
      <c r="F60" s="261"/>
      <c r="G60" s="261"/>
      <c r="H60" s="261"/>
      <c r="I60" s="261"/>
      <c r="J60" s="261"/>
      <c r="K60" s="261"/>
      <c r="L60" s="261"/>
      <c r="M60" s="262"/>
      <c r="N60" s="121"/>
      <c r="AB60" s="83"/>
      <c r="AC60" s="83"/>
      <c r="AD60" s="83"/>
      <c r="AE60"/>
      <c r="AF60"/>
      <c r="AG60"/>
      <c r="AH60"/>
      <c r="AI60"/>
    </row>
    <row r="61" spans="4:43" s="122" customFormat="1" ht="18.600000000000001" customHeight="1">
      <c r="D61" s="123"/>
      <c r="E61" s="100" t="s">
        <v>61</v>
      </c>
      <c r="F61" s="101" t="s">
        <v>62</v>
      </c>
      <c r="G61" s="124"/>
      <c r="H61" s="124"/>
      <c r="I61" s="124"/>
      <c r="J61" s="124"/>
      <c r="K61" s="125"/>
      <c r="L61" s="125"/>
      <c r="M61" s="126"/>
      <c r="AB61" s="83"/>
      <c r="AC61" s="83"/>
      <c r="AD61" s="83"/>
      <c r="AE61"/>
      <c r="AF61"/>
      <c r="AG61"/>
      <c r="AH61"/>
      <c r="AI61"/>
    </row>
    <row r="62" spans="4:43" s="122" customFormat="1" ht="18">
      <c r="D62" s="123"/>
      <c r="E62" s="100" t="s">
        <v>64</v>
      </c>
      <c r="F62" s="101" t="s">
        <v>63</v>
      </c>
      <c r="G62" s="124"/>
      <c r="H62" s="124"/>
      <c r="I62" s="124"/>
      <c r="J62" s="124"/>
      <c r="K62" s="125"/>
      <c r="L62" s="125"/>
      <c r="M62" s="126"/>
      <c r="S62" s="5"/>
      <c r="T62" s="5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/>
      <c r="AF62"/>
      <c r="AG62"/>
      <c r="AH62"/>
      <c r="AI62"/>
    </row>
    <row r="63" spans="4:43" s="122" customFormat="1" ht="18.600000000000001" customHeight="1">
      <c r="D63" s="123"/>
      <c r="E63" s="100" t="s">
        <v>49</v>
      </c>
      <c r="F63" s="101" t="s">
        <v>50</v>
      </c>
      <c r="G63" s="124"/>
      <c r="H63" s="124"/>
      <c r="I63" s="125"/>
      <c r="J63" s="125"/>
      <c r="K63" s="125"/>
      <c r="L63" s="125"/>
      <c r="M63" s="126"/>
      <c r="S63" s="5"/>
      <c r="T63" s="5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/>
      <c r="AF63"/>
      <c r="AG63"/>
      <c r="AH63"/>
      <c r="AI63"/>
    </row>
    <row r="64" spans="4:43" s="122" customFormat="1" ht="18">
      <c r="D64" s="123"/>
      <c r="E64" s="125"/>
      <c r="F64" s="125"/>
      <c r="G64" s="125"/>
      <c r="H64" s="125"/>
      <c r="I64" s="125"/>
      <c r="J64" s="125"/>
      <c r="K64" s="125"/>
      <c r="L64" s="125"/>
      <c r="M64" s="126"/>
      <c r="S64" s="5"/>
      <c r="T64" s="5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/>
      <c r="AF64"/>
      <c r="AG64"/>
      <c r="AH64"/>
      <c r="AI64"/>
    </row>
    <row r="65" spans="4:35" s="122" customFormat="1" ht="28.5" customHeight="1">
      <c r="D65" s="123"/>
      <c r="E65" s="125"/>
      <c r="F65" s="125"/>
      <c r="G65" s="127"/>
      <c r="H65" s="125"/>
      <c r="I65" s="125"/>
      <c r="J65" s="125"/>
      <c r="K65" s="125"/>
      <c r="L65" s="125"/>
      <c r="M65" s="126"/>
      <c r="S65" s="5"/>
      <c r="T65" s="5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/>
      <c r="AF65"/>
      <c r="AG65"/>
      <c r="AH65"/>
      <c r="AI65"/>
    </row>
    <row r="66" spans="4:35" s="122" customFormat="1" ht="15.75" customHeight="1">
      <c r="D66" s="123"/>
      <c r="E66" s="100" t="s">
        <v>51</v>
      </c>
      <c r="F66" s="102" t="s">
        <v>67</v>
      </c>
      <c r="G66" s="128"/>
      <c r="H66" s="128"/>
      <c r="I66" s="128"/>
      <c r="J66" s="128"/>
      <c r="K66" s="125"/>
      <c r="L66" s="125"/>
      <c r="M66" s="126"/>
      <c r="S66" s="5"/>
      <c r="T66" s="5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/>
      <c r="AF66"/>
      <c r="AG66"/>
      <c r="AH66"/>
      <c r="AI66"/>
    </row>
    <row r="67" spans="4:35" s="122" customFormat="1" ht="74.400000000000006" customHeight="1" thickBot="1">
      <c r="D67" s="123"/>
      <c r="E67" s="125"/>
      <c r="F67" s="125"/>
      <c r="G67" s="128"/>
      <c r="H67" s="128"/>
      <c r="I67" s="128"/>
      <c r="J67" s="125"/>
      <c r="K67" s="125"/>
      <c r="L67" s="125"/>
      <c r="M67" s="126"/>
      <c r="S67" s="5"/>
      <c r="T67" s="5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/>
      <c r="AF67"/>
      <c r="AG67"/>
      <c r="AH67"/>
      <c r="AI67"/>
    </row>
    <row r="68" spans="4:35" s="122" customFormat="1" ht="18.899999999999999" customHeight="1" thickTop="1" thickBot="1">
      <c r="D68" s="123"/>
      <c r="E68" s="100" t="s">
        <v>52</v>
      </c>
      <c r="F68" s="102" t="s">
        <v>68</v>
      </c>
      <c r="G68" s="135"/>
      <c r="H68" s="136"/>
      <c r="I68" s="103">
        <v>97</v>
      </c>
      <c r="J68" s="101" t="s">
        <v>53</v>
      </c>
      <c r="M68" s="126"/>
      <c r="S68" s="5"/>
      <c r="T68" s="5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/>
      <c r="AF68"/>
      <c r="AG68"/>
      <c r="AH68"/>
      <c r="AI68"/>
    </row>
    <row r="69" spans="4:35" s="122" customFormat="1" ht="18.600000000000001" customHeight="1" thickTop="1">
      <c r="D69" s="123"/>
      <c r="E69" s="100" t="s">
        <v>54</v>
      </c>
      <c r="F69" s="104">
        <f>C23</f>
        <v>184.209</v>
      </c>
      <c r="G69" s="101" t="s">
        <v>55</v>
      </c>
      <c r="H69" s="137"/>
      <c r="I69" s="137"/>
      <c r="J69" s="101"/>
      <c r="K69" s="125"/>
      <c r="L69" s="125"/>
      <c r="M69" s="126"/>
      <c r="S69" s="5"/>
      <c r="T69" s="5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/>
      <c r="AF69"/>
      <c r="AG69"/>
      <c r="AH69"/>
      <c r="AI69"/>
    </row>
    <row r="70" spans="4:35" s="122" customFormat="1" ht="18">
      <c r="D70" s="123"/>
      <c r="E70" s="100" t="s">
        <v>69</v>
      </c>
      <c r="F70" s="104">
        <f>D23</f>
        <v>100</v>
      </c>
      <c r="G70" s="101" t="s">
        <v>55</v>
      </c>
      <c r="H70" s="137"/>
      <c r="I70" s="137"/>
      <c r="J70" s="135"/>
      <c r="K70" s="125"/>
      <c r="L70" s="125"/>
      <c r="M70" s="126"/>
      <c r="S70" s="5"/>
      <c r="T70" s="5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5"/>
      <c r="AF70"/>
      <c r="AG70"/>
      <c r="AH70"/>
      <c r="AI70"/>
    </row>
    <row r="71" spans="4:35" s="5" customFormat="1" ht="18">
      <c r="D71" s="87"/>
      <c r="E71" s="129"/>
      <c r="F71" s="129"/>
      <c r="G71" s="129"/>
      <c r="H71" s="129"/>
      <c r="I71" s="129"/>
      <c r="J71" s="129"/>
      <c r="K71" s="129"/>
      <c r="L71" s="129"/>
      <c r="M71" s="130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F71"/>
      <c r="AG71"/>
      <c r="AH71"/>
      <c r="AI71"/>
    </row>
    <row r="72" spans="4:35" ht="18">
      <c r="E72" s="2"/>
      <c r="F72" s="2"/>
      <c r="G72" s="2"/>
      <c r="H72" s="2"/>
      <c r="I72" s="2"/>
      <c r="J72" s="2"/>
      <c r="K72" s="2"/>
      <c r="L72" s="2"/>
      <c r="M72" s="2"/>
      <c r="S72" s="5"/>
      <c r="T72" s="5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5"/>
    </row>
    <row r="73" spans="4:35" ht="18">
      <c r="S73" s="5"/>
      <c r="T73" s="5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5"/>
    </row>
    <row r="74" spans="4:35" ht="18">
      <c r="S74" s="5"/>
      <c r="T74" s="5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5"/>
    </row>
    <row r="75" spans="4:35" ht="18">
      <c r="S75" s="5"/>
      <c r="T75" s="5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5"/>
    </row>
    <row r="76" spans="4:35" ht="18">
      <c r="S76" s="5"/>
      <c r="T76" s="5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5"/>
    </row>
    <row r="77" spans="4:35" ht="18">
      <c r="S77" s="5"/>
      <c r="T77" s="5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5"/>
    </row>
    <row r="78" spans="4:35" ht="18">
      <c r="S78" s="5"/>
      <c r="T78" s="5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5"/>
    </row>
    <row r="79" spans="4:35" ht="18">
      <c r="S79" s="5"/>
      <c r="T79" s="5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5"/>
    </row>
    <row r="80" spans="4:35" ht="18">
      <c r="S80" s="5"/>
      <c r="T80" s="5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5"/>
    </row>
    <row r="81" spans="19:31" ht="18">
      <c r="S81" s="5"/>
      <c r="T81" s="5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5"/>
    </row>
    <row r="82" spans="19:31" ht="18">
      <c r="S82" s="5"/>
      <c r="T82" s="5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5"/>
    </row>
    <row r="83" spans="19:31" ht="18">
      <c r="S83" s="5"/>
      <c r="T83" s="5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5"/>
    </row>
    <row r="84" spans="19:31" ht="18">
      <c r="S84" s="5"/>
      <c r="T84" s="5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5"/>
    </row>
    <row r="85" spans="19:31" ht="18">
      <c r="S85" s="5"/>
      <c r="T85" s="5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5"/>
    </row>
    <row r="86" spans="19:31" ht="18">
      <c r="S86" s="5"/>
      <c r="T86" s="5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5"/>
    </row>
    <row r="87" spans="19:31" ht="18">
      <c r="S87" s="5"/>
      <c r="T87" s="5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5"/>
    </row>
    <row r="88" spans="19:31" ht="18">
      <c r="S88" s="5"/>
      <c r="T88" s="5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5"/>
    </row>
    <row r="89" spans="19:31" ht="18">
      <c r="U89" s="83"/>
      <c r="V89" s="83"/>
      <c r="W89" s="83"/>
      <c r="X89" s="83"/>
      <c r="Y89" s="83"/>
      <c r="Z89" s="83"/>
      <c r="AA89" s="83"/>
      <c r="AB89" s="83"/>
      <c r="AC89" s="83"/>
      <c r="AD89" s="83"/>
    </row>
  </sheetData>
  <protectedRanges>
    <protectedRange sqref="H23:I23" name="Rango1"/>
    <protectedRange sqref="E34:M34" name="Rango1_1"/>
  </protectedRanges>
  <mergeCells count="33">
    <mergeCell ref="C34:C36"/>
    <mergeCell ref="T36:Y36"/>
    <mergeCell ref="Z36:AB36"/>
    <mergeCell ref="E32:J32"/>
    <mergeCell ref="K32:M32"/>
    <mergeCell ref="E35:J35"/>
    <mergeCell ref="E36:J36"/>
    <mergeCell ref="E37:J37"/>
    <mergeCell ref="K35:M35"/>
    <mergeCell ref="K36:M36"/>
    <mergeCell ref="K37:M37"/>
    <mergeCell ref="D56:D58"/>
    <mergeCell ref="E58:F58"/>
    <mergeCell ref="D60:M60"/>
    <mergeCell ref="E39:M39"/>
    <mergeCell ref="E40:M40"/>
    <mergeCell ref="E41:M41"/>
    <mergeCell ref="D50:L50"/>
    <mergeCell ref="D44:L44"/>
    <mergeCell ref="F28:M28"/>
    <mergeCell ref="E1:M1"/>
    <mergeCell ref="A17:O17"/>
    <mergeCell ref="F19:M19"/>
    <mergeCell ref="C21:C22"/>
    <mergeCell ref="D21:D22"/>
    <mergeCell ref="H21:K21"/>
    <mergeCell ref="L21:M22"/>
    <mergeCell ref="H22:I22"/>
    <mergeCell ref="J22:K22"/>
    <mergeCell ref="H23:I23"/>
    <mergeCell ref="J23:K23"/>
    <mergeCell ref="L23:M23"/>
    <mergeCell ref="F27:M27"/>
  </mergeCells>
  <conditionalFormatting sqref="E41">
    <cfRule type="cellIs" dxfId="8" priority="28" operator="equal">
      <formula>"Preu no vàlid, ha de ser igual o inferior al de sortida per subcategoria i categoria"</formula>
    </cfRule>
  </conditionalFormatting>
  <conditionalFormatting sqref="E37:E38 H38:I38 K38:L38 K37">
    <cfRule type="cellIs" dxfId="7" priority="27" operator="equal">
      <formula>"Preu superior a preu de sortida, no és vàlid, ha de ser igual o inferior"</formula>
    </cfRule>
  </conditionalFormatting>
  <conditionalFormatting sqref="F19 E18">
    <cfRule type="cellIs" dxfId="6" priority="22" operator="equal">
      <formula>"No millora 0,1 punts"</formula>
    </cfRule>
  </conditionalFormatting>
  <conditionalFormatting sqref="C19">
    <cfRule type="cellIs" dxfId="5" priority="18" operator="equal">
      <formula>"No millora 0,1 punts"</formula>
    </cfRule>
  </conditionalFormatting>
  <conditionalFormatting sqref="J23">
    <cfRule type="cellIs" dxfId="4" priority="16" operator="greaterThan">
      <formula>0</formula>
    </cfRule>
  </conditionalFormatting>
  <conditionalFormatting sqref="E41:M41">
    <cfRule type="cellIs" dxfId="3" priority="15" operator="equal">
      <formula>"Preu no vàlid, ha de ser superior al preu mínim"</formula>
    </cfRule>
  </conditionalFormatting>
  <conditionalFormatting sqref="L23">
    <cfRule type="cellIs" dxfId="2" priority="30" operator="greaterThanOrEqual">
      <formula>#REF!+#REF!</formula>
    </cfRule>
  </conditionalFormatting>
  <pageMargins left="0.7" right="0.7" top="0.75" bottom="0.75" header="0.3" footer="0.3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E27D36AD-710C-40B7-965C-4DEB64FD7C9C}">
            <xm:f>NOT(ISERROR(SEARCH("no",F27)))</xm:f>
            <xm:f>"no"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20" operator="containsText" id="{2D92BE41-9C51-4E6B-981C-60FBDD041A7C}">
            <xm:f>NOT(ISERROR(SEARCH("no",F28)))</xm:f>
            <xm:f>"no"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F28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274F-2D40-4FCC-9ECA-134589A9DE8C}">
  <dimension ref="A1:E8"/>
  <sheetViews>
    <sheetView workbookViewId="0">
      <selection activeCell="E8" sqref="E8"/>
    </sheetView>
  </sheetViews>
  <sheetFormatPr baseColWidth="10" defaultRowHeight="14.4"/>
  <cols>
    <col min="1" max="1" width="35.44140625" customWidth="1"/>
  </cols>
  <sheetData>
    <row r="1" spans="1:5" ht="28.8">
      <c r="A1" s="254" t="s">
        <v>77</v>
      </c>
      <c r="B1" s="20" t="s">
        <v>78</v>
      </c>
      <c r="C1" s="20" t="s">
        <v>78</v>
      </c>
    </row>
    <row r="2" spans="1:5" ht="15.6">
      <c r="A2" s="256"/>
      <c r="B2" s="157">
        <v>0.96165886775668552</v>
      </c>
      <c r="C2" s="157">
        <v>3.8341132243314417E-2</v>
      </c>
    </row>
    <row r="3" spans="1:5" ht="15.6">
      <c r="A3" s="258"/>
      <c r="B3" s="313">
        <f>SUM(B2:C2)</f>
        <v>0.99999999999999989</v>
      </c>
      <c r="C3" s="314"/>
    </row>
    <row r="7" spans="1:5" ht="28.8">
      <c r="B7" s="20" t="s">
        <v>93</v>
      </c>
      <c r="C7" s="20" t="s">
        <v>94</v>
      </c>
      <c r="D7" s="20" t="s">
        <v>95</v>
      </c>
      <c r="E7" s="20" t="s">
        <v>6</v>
      </c>
    </row>
    <row r="8" spans="1:5" ht="36">
      <c r="A8" s="180" t="s">
        <v>96</v>
      </c>
      <c r="B8" s="157">
        <v>0.65</v>
      </c>
      <c r="C8" s="157">
        <v>0.3</v>
      </c>
      <c r="D8" s="157">
        <v>0.05</v>
      </c>
      <c r="E8" s="157">
        <f>+D8+C8+B8</f>
        <v>1</v>
      </c>
    </row>
  </sheetData>
  <mergeCells count="2">
    <mergeCell ref="A1:A3"/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DD4BF4EB04354093788B60420C6F31" ma:contentTypeVersion="15" ma:contentTypeDescription="Crea un document nou" ma:contentTypeScope="" ma:versionID="6cf1e65fa1163e7c855708af205a468f">
  <xsd:schema xmlns:xsd="http://www.w3.org/2001/XMLSchema" xmlns:xs="http://www.w3.org/2001/XMLSchema" xmlns:p="http://schemas.microsoft.com/office/2006/metadata/properties" xmlns:ns2="01ac2078-393c-4168-b38b-f12370f4e628" xmlns:ns3="896e6662-599c-4704-a42b-09439875f5c1" targetNamespace="http://schemas.microsoft.com/office/2006/metadata/properties" ma:root="true" ma:fieldsID="41626644b88f83835caddbcb995234b9" ns2:_="" ns3:_="">
    <xsd:import namespace="01ac2078-393c-4168-b38b-f12370f4e628"/>
    <xsd:import namespace="896e6662-599c-4704-a42b-09439875f5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c2078-393c-4168-b38b-f12370f4e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92057aaa-19d2-434a-8c82-db9a11318c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e6662-599c-4704-a42b-09439875f5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1c30ada-8b1d-4722-9f8e-fd97059ef135}" ma:internalName="TaxCatchAll" ma:showField="CatchAllData" ma:web="896e6662-599c-4704-a42b-09439875f5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6e6662-599c-4704-a42b-09439875f5c1" xsi:nil="true"/>
    <lcf76f155ced4ddcb4097134ff3c332f xmlns="01ac2078-393c-4168-b38b-f12370f4e6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281401-1D02-48AC-9FA7-44EEBD4C5436}"/>
</file>

<file path=customXml/itemProps2.xml><?xml version="1.0" encoding="utf-8"?>
<ds:datastoreItem xmlns:ds="http://schemas.openxmlformats.org/officeDocument/2006/customXml" ds:itemID="{3E49ADD5-BEBB-4113-9AE1-623884A607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2BD550-F275-4521-B0ED-F8179C1BB7EC}">
  <ds:schemaRefs>
    <ds:schemaRef ds:uri="http://schemas.microsoft.com/office/2006/metadata/properties"/>
    <ds:schemaRef ds:uri="http://schemas.microsoft.com/office/infopath/2007/PartnerControls"/>
    <ds:schemaRef ds:uri="9c0dfc1d-3659-44ad-9f78-5d1a83f0c895"/>
    <ds:schemaRef ds:uri="7cd59aac-1b91-469f-b424-c2179642c580"/>
    <ds:schemaRef ds:uri="896e6662-599c-4704-a42b-09439875f5c1"/>
    <ds:schemaRef ds:uri="01ac2078-393c-4168-b38b-f12370f4e6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Lot 1_ELEC AT_1er espec.</vt:lpstr>
      <vt:lpstr>Lot 2_ELEC BT_1er espec.</vt:lpstr>
      <vt:lpstr>Hoja1</vt:lpstr>
      <vt:lpstr>'Lot 1_ELEC AT_1er espec.'!Área_de_impresión</vt:lpstr>
      <vt:lpstr>'Lot 2_ELEC BT_1er espec.'!Área_de_impresión</vt:lpstr>
      <vt:lpstr>'Lot 1_ELEC AT_1er espec.'!L1_AM</vt:lpstr>
      <vt:lpstr>'Lot 1_ELEC AT_1er espec.'!L1_ER</vt:lpstr>
      <vt:lpstr>'Lot 1_ELEC AT_1er espec.'!L1_Oferta</vt:lpstr>
      <vt:lpstr>'Lot 1_ELEC AT_1er espec.'!L1_PreuMinim</vt:lpstr>
      <vt:lpstr>'Lot 1_ELEC AT_1er espec.'!L1_PreuSortida</vt:lpstr>
      <vt:lpstr>'Lot 1_ELEC AT_1er espec.'!L1_PuntsMaxims</vt:lpstr>
      <vt:lpstr>'Lot 1_ELEC AT_1er espec.'!L1_PuntsOferta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 Carrasquer</dc:creator>
  <cp:lastModifiedBy>Loli Hidalgo</cp:lastModifiedBy>
  <cp:lastPrinted>2019-05-04T21:59:02Z</cp:lastPrinted>
  <dcterms:created xsi:type="dcterms:W3CDTF">2015-04-27T12:53:59Z</dcterms:created>
  <dcterms:modified xsi:type="dcterms:W3CDTF">2023-02-02T11:41:23Z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0x010100B1DD4BF4EB04354093788B60420C6F31</vt:lpwstr>
  </property>
  <property fmtid="{D5CDD505-2E9C-101B-9397-08002B2CF9AE}" pid="3" name="MediaServiceImageTags">
    <vt:lpwstr/>
  </property>
</Properties>
</file>